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ZTLDC1\Public\3. PODROČJE ZA MARKETING\8. RAZISKAVE IN ANALITIKA POSLOVNIH INFORMACIJ\1. SURS-uradna statistika\2023\"/>
    </mc:Choice>
  </mc:AlternateContent>
  <xr:revisionPtr revIDLastSave="0" documentId="13_ncr:1_{0AE665F2-1F98-4439-AD71-AD4B7E31B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icial data" sheetId="1" r:id="rId1"/>
    <sheet name="Data by Markets" sheetId="5" r:id="rId2"/>
  </sheets>
  <definedNames>
    <definedName name="_xlnm.Print_Area" localSheetId="1">'Data by Markets'!$A$1:$N$156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9" i="1" l="1"/>
  <c r="P85" i="1" l="1"/>
  <c r="D70" i="1" l="1"/>
  <c r="H60" i="1" l="1"/>
  <c r="H70" i="1"/>
  <c r="D60" i="1"/>
  <c r="E13" i="1"/>
  <c r="B129" i="1"/>
  <c r="P142" i="1"/>
  <c r="T142" i="1"/>
  <c r="U10" i="1" l="1"/>
  <c r="C28" i="5" l="1"/>
  <c r="F130" i="1" l="1"/>
  <c r="D13" i="1" l="1"/>
  <c r="D15" i="5" s="1"/>
  <c r="F15" i="5" s="1"/>
  <c r="Y11" i="1"/>
  <c r="Y10" i="1"/>
  <c r="H15" i="5"/>
  <c r="H14" i="5"/>
  <c r="H13" i="5"/>
  <c r="H28" i="5"/>
  <c r="H27" i="5"/>
  <c r="H26" i="5"/>
  <c r="H25" i="5"/>
  <c r="H24" i="5"/>
  <c r="H23" i="5"/>
  <c r="H22" i="5"/>
  <c r="H21" i="5"/>
  <c r="H20" i="5"/>
  <c r="H19" i="5"/>
  <c r="H18" i="5"/>
  <c r="B28" i="5"/>
  <c r="B27" i="5"/>
  <c r="C27" i="5"/>
  <c r="B26" i="5"/>
  <c r="C26" i="5"/>
  <c r="B25" i="5"/>
  <c r="C25" i="5"/>
  <c r="B24" i="5"/>
  <c r="C24" i="5"/>
  <c r="B23" i="5"/>
  <c r="B22" i="5"/>
  <c r="C22" i="5"/>
  <c r="B21" i="5"/>
  <c r="C21" i="5"/>
  <c r="B20" i="5"/>
  <c r="B19" i="5"/>
  <c r="B18" i="5"/>
  <c r="B15" i="5"/>
  <c r="B14" i="5"/>
  <c r="B13" i="5"/>
  <c r="I15" i="1"/>
  <c r="K13" i="5" s="1"/>
  <c r="E15" i="1"/>
  <c r="E13" i="5" s="1"/>
  <c r="G13" i="5" s="1"/>
  <c r="B29" i="5" l="1"/>
  <c r="D29" i="5" s="1"/>
  <c r="F29" i="5" s="1"/>
  <c r="H29" i="5"/>
  <c r="J29" i="5" s="1"/>
  <c r="L29" i="5" s="1"/>
  <c r="U96" i="1"/>
  <c r="U85" i="1"/>
  <c r="D18" i="1"/>
  <c r="D24" i="5" s="1"/>
  <c r="F24" i="5" s="1"/>
  <c r="T85" i="1" l="1"/>
  <c r="U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7" i="1"/>
  <c r="T87" i="1"/>
  <c r="P87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Q87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85" i="1"/>
  <c r="C18" i="5"/>
  <c r="X11" i="1" l="1"/>
  <c r="X10" i="1"/>
  <c r="X17" i="1"/>
  <c r="Y17" i="1"/>
  <c r="H15" i="1"/>
  <c r="J13" i="5" s="1"/>
  <c r="L13" i="5" s="1"/>
  <c r="H17" i="1"/>
  <c r="J14" i="5" s="1"/>
  <c r="L14" i="5" s="1"/>
  <c r="H18" i="1"/>
  <c r="J24" i="5" s="1"/>
  <c r="L24" i="5" s="1"/>
  <c r="H19" i="1"/>
  <c r="H20" i="1"/>
  <c r="H21" i="1"/>
  <c r="H22" i="1"/>
  <c r="H23" i="1"/>
  <c r="H24" i="1"/>
  <c r="H25" i="1"/>
  <c r="H26" i="1"/>
  <c r="H27" i="1"/>
  <c r="H28" i="1"/>
  <c r="J22" i="5" s="1"/>
  <c r="L22" i="5" s="1"/>
  <c r="H29" i="1"/>
  <c r="H30" i="1"/>
  <c r="J27" i="5" s="1"/>
  <c r="L27" i="5" s="1"/>
  <c r="H31" i="1"/>
  <c r="H32" i="1"/>
  <c r="H33" i="1"/>
  <c r="J20" i="5" s="1"/>
  <c r="L20" i="5" s="1"/>
  <c r="H34" i="1"/>
  <c r="H35" i="1"/>
  <c r="H36" i="1"/>
  <c r="H37" i="1"/>
  <c r="J25" i="5" s="1"/>
  <c r="L25" i="5" s="1"/>
  <c r="H38" i="1"/>
  <c r="H39" i="1"/>
  <c r="H40" i="1"/>
  <c r="J21" i="5" s="1"/>
  <c r="L21" i="5" s="1"/>
  <c r="H41" i="1"/>
  <c r="H42" i="1"/>
  <c r="H43" i="1"/>
  <c r="H44" i="1"/>
  <c r="H45" i="1"/>
  <c r="H46" i="1"/>
  <c r="H47" i="1"/>
  <c r="H48" i="1"/>
  <c r="J26" i="5" s="1"/>
  <c r="L26" i="5" s="1"/>
  <c r="H49" i="1"/>
  <c r="J23" i="5" s="1"/>
  <c r="L23" i="5" s="1"/>
  <c r="H50" i="1"/>
  <c r="H51" i="1"/>
  <c r="H52" i="1"/>
  <c r="H53" i="1"/>
  <c r="H54" i="1"/>
  <c r="J19" i="5" s="1"/>
  <c r="L19" i="5" s="1"/>
  <c r="H55" i="1"/>
  <c r="H56" i="1"/>
  <c r="H57" i="1"/>
  <c r="H58" i="1"/>
  <c r="H59" i="1"/>
  <c r="H61" i="1"/>
  <c r="H62" i="1"/>
  <c r="H63" i="1"/>
  <c r="H64" i="1"/>
  <c r="H65" i="1"/>
  <c r="H66" i="1"/>
  <c r="H67" i="1"/>
  <c r="H68" i="1"/>
  <c r="H69" i="1"/>
  <c r="J18" i="5" s="1"/>
  <c r="L18" i="5" s="1"/>
  <c r="H13" i="1"/>
  <c r="J15" i="5" s="1"/>
  <c r="L15" i="5" s="1"/>
  <c r="I13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D15" i="1"/>
  <c r="D13" i="5" s="1"/>
  <c r="F13" i="5" s="1"/>
  <c r="D17" i="1"/>
  <c r="D14" i="5" s="1"/>
  <c r="F14" i="5" s="1"/>
  <c r="D19" i="1"/>
  <c r="D20" i="1"/>
  <c r="D21" i="1"/>
  <c r="D22" i="1"/>
  <c r="D23" i="1"/>
  <c r="D24" i="1"/>
  <c r="D25" i="1"/>
  <c r="D26" i="1"/>
  <c r="D27" i="1"/>
  <c r="D28" i="1"/>
  <c r="D22" i="5" s="1"/>
  <c r="F22" i="5" s="1"/>
  <c r="D29" i="1"/>
  <c r="D30" i="1"/>
  <c r="D27" i="5" s="1"/>
  <c r="F27" i="5" s="1"/>
  <c r="D31" i="1"/>
  <c r="D32" i="1"/>
  <c r="D33" i="1"/>
  <c r="D20" i="5" s="1"/>
  <c r="F20" i="5" s="1"/>
  <c r="D34" i="1"/>
  <c r="D35" i="1"/>
  <c r="D36" i="1"/>
  <c r="D37" i="1"/>
  <c r="D25" i="5" s="1"/>
  <c r="F25" i="5" s="1"/>
  <c r="D38" i="1"/>
  <c r="D39" i="1"/>
  <c r="D40" i="1"/>
  <c r="D21" i="5" s="1"/>
  <c r="F21" i="5" s="1"/>
  <c r="D41" i="1"/>
  <c r="D42" i="1"/>
  <c r="D43" i="1"/>
  <c r="D44" i="1"/>
  <c r="D45" i="1"/>
  <c r="D46" i="1"/>
  <c r="D47" i="1"/>
  <c r="D48" i="1"/>
  <c r="D26" i="5" s="1"/>
  <c r="F26" i="5" s="1"/>
  <c r="D49" i="1"/>
  <c r="D23" i="5" s="1"/>
  <c r="F23" i="5" s="1"/>
  <c r="D50" i="1"/>
  <c r="D51" i="1"/>
  <c r="D52" i="1"/>
  <c r="D53" i="1"/>
  <c r="D54" i="1"/>
  <c r="D19" i="5" s="1"/>
  <c r="F19" i="5" s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18" i="5" s="1"/>
  <c r="F18" i="5" s="1"/>
  <c r="B130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13" i="1"/>
  <c r="P13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Q15" i="1"/>
  <c r="X9" i="1" l="1"/>
  <c r="X29" i="1"/>
  <c r="X30" i="1" s="1"/>
  <c r="D28" i="5"/>
  <c r="F28" i="5" s="1"/>
  <c r="J28" i="5"/>
  <c r="L28" i="5" s="1"/>
  <c r="Z19" i="1"/>
  <c r="Z11" i="1" l="1"/>
  <c r="Z10" i="1"/>
  <c r="Z17" i="1"/>
  <c r="Z20" i="1"/>
  <c r="Z18" i="1"/>
  <c r="Z21" i="1"/>
  <c r="Q18" i="1"/>
  <c r="Y29" i="1" l="1"/>
  <c r="Y30" i="1" s="1"/>
  <c r="Y27" i="1"/>
  <c r="Y28" i="1" s="1"/>
  <c r="Y25" i="1"/>
  <c r="Y26" i="1" s="1"/>
  <c r="Y9" i="1"/>
  <c r="X27" i="1"/>
  <c r="X28" i="1" s="1"/>
  <c r="X25" i="1"/>
  <c r="X26" i="1" s="1"/>
  <c r="U82" i="1"/>
  <c r="T82" i="1"/>
  <c r="S81" i="1"/>
  <c r="R81" i="1"/>
  <c r="M13" i="5"/>
  <c r="Z9" i="1" l="1"/>
  <c r="K28" i="5"/>
  <c r="M28" i="5" s="1"/>
  <c r="K27" i="5"/>
  <c r="M27" i="5" s="1"/>
  <c r="K26" i="5"/>
  <c r="M26" i="5" s="1"/>
  <c r="K25" i="5"/>
  <c r="M25" i="5" s="1"/>
  <c r="K24" i="5"/>
  <c r="M24" i="5" s="1"/>
  <c r="K23" i="5"/>
  <c r="M23" i="5" s="1"/>
  <c r="K22" i="5"/>
  <c r="M22" i="5" s="1"/>
  <c r="K21" i="5"/>
  <c r="M21" i="5" s="1"/>
  <c r="K20" i="5"/>
  <c r="M20" i="5" s="1"/>
  <c r="K19" i="5"/>
  <c r="M19" i="5" s="1"/>
  <c r="K18" i="5"/>
  <c r="M18" i="5" s="1"/>
  <c r="I28" i="5"/>
  <c r="I27" i="5"/>
  <c r="I26" i="5"/>
  <c r="I25" i="5"/>
  <c r="I24" i="5"/>
  <c r="I23" i="5"/>
  <c r="I22" i="5"/>
  <c r="I21" i="5"/>
  <c r="I20" i="5"/>
  <c r="I19" i="5"/>
  <c r="I18" i="5"/>
  <c r="C23" i="5"/>
  <c r="C20" i="5"/>
  <c r="C19" i="5"/>
  <c r="Q17" i="1"/>
  <c r="E17" i="1"/>
  <c r="E18" i="1"/>
  <c r="E24" i="5" s="1"/>
  <c r="G24" i="5" s="1"/>
  <c r="E19" i="1"/>
  <c r="E20" i="1"/>
  <c r="E21" i="1"/>
  <c r="E22" i="1"/>
  <c r="E23" i="1"/>
  <c r="E24" i="1"/>
  <c r="E25" i="1"/>
  <c r="E26" i="1"/>
  <c r="E27" i="1"/>
  <c r="E28" i="1"/>
  <c r="E22" i="5" s="1"/>
  <c r="G22" i="5" s="1"/>
  <c r="E29" i="1"/>
  <c r="E30" i="1"/>
  <c r="E27" i="5" s="1"/>
  <c r="G27" i="5" s="1"/>
  <c r="E31" i="1"/>
  <c r="E32" i="1"/>
  <c r="E33" i="1"/>
  <c r="E20" i="5" s="1"/>
  <c r="G20" i="5" s="1"/>
  <c r="E34" i="1"/>
  <c r="E35" i="1"/>
  <c r="E36" i="1"/>
  <c r="E37" i="1"/>
  <c r="E25" i="5" s="1"/>
  <c r="G25" i="5" s="1"/>
  <c r="E38" i="1"/>
  <c r="E39" i="1"/>
  <c r="E40" i="1"/>
  <c r="E21" i="5" s="1"/>
  <c r="G21" i="5" s="1"/>
  <c r="E41" i="1"/>
  <c r="E42" i="1"/>
  <c r="E43" i="1"/>
  <c r="E44" i="1"/>
  <c r="E45" i="1"/>
  <c r="E46" i="1"/>
  <c r="E47" i="1"/>
  <c r="E48" i="1"/>
  <c r="E26" i="5" s="1"/>
  <c r="G26" i="5" s="1"/>
  <c r="E49" i="1"/>
  <c r="E23" i="5" s="1"/>
  <c r="G23" i="5" s="1"/>
  <c r="E50" i="1"/>
  <c r="E51" i="1"/>
  <c r="E52" i="1"/>
  <c r="E53" i="1"/>
  <c r="E54" i="1"/>
  <c r="E19" i="5" s="1"/>
  <c r="G19" i="5" s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69" i="1"/>
  <c r="E18" i="5" s="1"/>
  <c r="G18" i="5" s="1"/>
  <c r="E70" i="1"/>
  <c r="I29" i="5" l="1"/>
  <c r="K29" i="5" s="1"/>
  <c r="M29" i="5" s="1"/>
  <c r="C29" i="5"/>
  <c r="E29" i="5" s="1"/>
  <c r="G29" i="5" s="1"/>
  <c r="E28" i="5"/>
  <c r="G28" i="5" s="1"/>
  <c r="F9" i="1" l="1"/>
  <c r="A4" i="5"/>
  <c r="Q13" i="1" l="1"/>
  <c r="U70" i="1" l="1"/>
  <c r="Q70" i="1"/>
  <c r="U69" i="1"/>
  <c r="Q69" i="1"/>
  <c r="U68" i="1"/>
  <c r="Q68" i="1"/>
  <c r="U67" i="1"/>
  <c r="Q67" i="1"/>
  <c r="U66" i="1"/>
  <c r="Q66" i="1"/>
  <c r="U65" i="1"/>
  <c r="Q65" i="1"/>
  <c r="U64" i="1"/>
  <c r="Q64" i="1"/>
  <c r="U63" i="1"/>
  <c r="Q63" i="1"/>
  <c r="U62" i="1"/>
  <c r="Q62" i="1"/>
  <c r="U61" i="1"/>
  <c r="Q61" i="1"/>
  <c r="U60" i="1"/>
  <c r="Q60" i="1"/>
  <c r="U59" i="1"/>
  <c r="Q59" i="1"/>
  <c r="U58" i="1"/>
  <c r="Q58" i="1"/>
  <c r="U57" i="1"/>
  <c r="Q57" i="1"/>
  <c r="U56" i="1"/>
  <c r="Q56" i="1"/>
  <c r="U55" i="1"/>
  <c r="Q55" i="1"/>
  <c r="U54" i="1"/>
  <c r="Q54" i="1"/>
  <c r="U53" i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U33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U17" i="1"/>
  <c r="U15" i="1"/>
  <c r="U13" i="1"/>
  <c r="T10" i="1"/>
  <c r="S9" i="1"/>
  <c r="R9" i="1"/>
  <c r="G11" i="5" l="1"/>
  <c r="F11" i="5"/>
  <c r="G10" i="5"/>
  <c r="F10" i="5"/>
  <c r="K15" i="5" l="1"/>
  <c r="M15" i="5" s="1"/>
  <c r="I15" i="5"/>
  <c r="E15" i="5"/>
  <c r="G15" i="5" s="1"/>
  <c r="C15" i="5"/>
  <c r="A5" i="5"/>
  <c r="A1" i="5"/>
  <c r="A2" i="5"/>
  <c r="K10" i="5"/>
  <c r="G9" i="1" l="1"/>
  <c r="H10" i="1"/>
  <c r="I11" i="1"/>
  <c r="I10" i="1"/>
  <c r="H11" i="1"/>
  <c r="K11" i="5"/>
  <c r="M11" i="5" s="1"/>
  <c r="M10" i="5"/>
  <c r="J11" i="5"/>
  <c r="L11" i="5" s="1"/>
  <c r="J10" i="5"/>
  <c r="L10" i="5" s="1"/>
  <c r="I9" i="5"/>
  <c r="H9" i="5"/>
  <c r="E14" i="5"/>
  <c r="G14" i="5" s="1"/>
  <c r="I14" i="5"/>
  <c r="O17" i="5" s="1"/>
  <c r="I13" i="5"/>
  <c r="O13" i="5" s="1"/>
  <c r="C14" i="5"/>
  <c r="C13" i="5"/>
  <c r="K14" i="5"/>
  <c r="M14" i="5" s="1"/>
  <c r="O28" i="5" l="1"/>
  <c r="O26" i="5"/>
  <c r="O27" i="5"/>
  <c r="O18" i="5"/>
  <c r="O14" i="5"/>
  <c r="O21" i="5"/>
  <c r="O24" i="5"/>
  <c r="O20" i="5"/>
  <c r="O23" i="5"/>
  <c r="O19" i="5"/>
  <c r="O22" i="5"/>
  <c r="O25" i="5"/>
</calcChain>
</file>

<file path=xl/sharedStrings.xml><?xml version="1.0" encoding="utf-8"?>
<sst xmlns="http://schemas.openxmlformats.org/spreadsheetml/2006/main" count="629" uniqueCount="237">
  <si>
    <t>Prihodi turistov / Tourist arrivals</t>
  </si>
  <si>
    <t>Prenočitve / Overnight stays</t>
  </si>
  <si>
    <t>Skupaj</t>
  </si>
  <si>
    <t>Total</t>
  </si>
  <si>
    <t>Domači</t>
  </si>
  <si>
    <t>Domestic</t>
  </si>
  <si>
    <t>Tuji</t>
  </si>
  <si>
    <t>Foreign</t>
  </si>
  <si>
    <t>Avstrija</t>
  </si>
  <si>
    <t>Austria</t>
  </si>
  <si>
    <t>Belgija</t>
  </si>
  <si>
    <t>Belgium</t>
  </si>
  <si>
    <t>Bolgarija</t>
  </si>
  <si>
    <t>Bulgaria</t>
  </si>
  <si>
    <t>Bosna in Hercegovina</t>
  </si>
  <si>
    <t>Bosnia and Herzegovina</t>
  </si>
  <si>
    <t>Češka republika</t>
  </si>
  <si>
    <t>Czech Republic</t>
  </si>
  <si>
    <t>Danska</t>
  </si>
  <si>
    <t>Denmark</t>
  </si>
  <si>
    <t>Finska</t>
  </si>
  <si>
    <t>Finland</t>
  </si>
  <si>
    <t>Francija</t>
  </si>
  <si>
    <t>France</t>
  </si>
  <si>
    <t>Grčija</t>
  </si>
  <si>
    <t>Greece</t>
  </si>
  <si>
    <t>Hrvaška</t>
  </si>
  <si>
    <t>Croatia</t>
  </si>
  <si>
    <t>Irska</t>
  </si>
  <si>
    <t>Ireland</t>
  </si>
  <si>
    <t>Islandija</t>
  </si>
  <si>
    <t>Iceland</t>
  </si>
  <si>
    <t>Italija</t>
  </si>
  <si>
    <t>Italy</t>
  </si>
  <si>
    <t>Luksemburg</t>
  </si>
  <si>
    <t>Luxembourg</t>
  </si>
  <si>
    <t>Madžarska</t>
  </si>
  <si>
    <t>Hungary</t>
  </si>
  <si>
    <t>Makedonija</t>
  </si>
  <si>
    <t>Macedonia</t>
  </si>
  <si>
    <t>Nemčija</t>
  </si>
  <si>
    <t>Germany</t>
  </si>
  <si>
    <t>Nizozemska</t>
  </si>
  <si>
    <t>Netherlands</t>
  </si>
  <si>
    <t>Norveška</t>
  </si>
  <si>
    <t>Norway</t>
  </si>
  <si>
    <t>Poljska</t>
  </si>
  <si>
    <t>Poland</t>
  </si>
  <si>
    <t>Portugalska</t>
  </si>
  <si>
    <t>Portugal</t>
  </si>
  <si>
    <t>Romunija</t>
  </si>
  <si>
    <t>Romania</t>
  </si>
  <si>
    <t>Ruska federacija</t>
  </si>
  <si>
    <t>Russian Federation</t>
  </si>
  <si>
    <t>Slovaška</t>
  </si>
  <si>
    <t>Slovakia</t>
  </si>
  <si>
    <t>Španija</t>
  </si>
  <si>
    <t>Spain</t>
  </si>
  <si>
    <t>Švedska</t>
  </si>
  <si>
    <t>Sweden</t>
  </si>
  <si>
    <t>Švica</t>
  </si>
  <si>
    <t>Switzerland</t>
  </si>
  <si>
    <t>Turčija</t>
  </si>
  <si>
    <t>Turkey</t>
  </si>
  <si>
    <t>Ukrajina</t>
  </si>
  <si>
    <t>Ukraine</t>
  </si>
  <si>
    <t>United Kingdom</t>
  </si>
  <si>
    <t>Druge evropske države</t>
  </si>
  <si>
    <t>Other European countries</t>
  </si>
  <si>
    <t>Izrael</t>
  </si>
  <si>
    <t>Israel</t>
  </si>
  <si>
    <t>Japonska</t>
  </si>
  <si>
    <t>Japan</t>
  </si>
  <si>
    <t>Kanada</t>
  </si>
  <si>
    <t>Canada</t>
  </si>
  <si>
    <t>United States</t>
  </si>
  <si>
    <t>Avstralija</t>
  </si>
  <si>
    <t>Australia</t>
  </si>
  <si>
    <t>Nova Zelandija</t>
  </si>
  <si>
    <t>New Zealand</t>
  </si>
  <si>
    <t>Benelux</t>
  </si>
  <si>
    <t>%</t>
  </si>
  <si>
    <t>tržni delež</t>
  </si>
  <si>
    <t>Ciper</t>
  </si>
  <si>
    <t>Estonija</t>
  </si>
  <si>
    <t>Latvija</t>
  </si>
  <si>
    <t>Litva</t>
  </si>
  <si>
    <t>Malta</t>
  </si>
  <si>
    <t>Južna Afrika</t>
  </si>
  <si>
    <t>Druge afriške države</t>
  </si>
  <si>
    <t>Druge azijske države</t>
  </si>
  <si>
    <t>Brazilija</t>
  </si>
  <si>
    <t>Cyprus</t>
  </si>
  <si>
    <t>Estonia</t>
  </si>
  <si>
    <t>Latvia</t>
  </si>
  <si>
    <t>Lithuania</t>
  </si>
  <si>
    <t>South Africa</t>
  </si>
  <si>
    <t>China</t>
  </si>
  <si>
    <t>Brazil</t>
  </si>
  <si>
    <t>Srbija</t>
  </si>
  <si>
    <t>Serbia</t>
  </si>
  <si>
    <t>Montenegro</t>
  </si>
  <si>
    <t>Črna gora</t>
  </si>
  <si>
    <t>Združeno kraljestvo</t>
  </si>
  <si>
    <t>Other African  countries</t>
  </si>
  <si>
    <t>Other countries of Oceania</t>
  </si>
  <si>
    <t>Korea (Republic of)</t>
  </si>
  <si>
    <t>Other Asian countries</t>
  </si>
  <si>
    <t>Druge države J. in Sr. Amerike</t>
  </si>
  <si>
    <t>Other countries of South and Middle A.</t>
  </si>
  <si>
    <t xml:space="preserve">(I 08)- </t>
  </si>
  <si>
    <t>(I 07)</t>
  </si>
  <si>
    <t>Druge države in ozemlja Oceanije</t>
  </si>
  <si>
    <t>Kitajska (Ljudska republika)</t>
  </si>
  <si>
    <t>Koreja (Republika)</t>
  </si>
  <si>
    <t>Združene države (ZDA)</t>
  </si>
  <si>
    <t>Druge države in ozemlja S. Amerike</t>
  </si>
  <si>
    <t>Other countries of North America</t>
  </si>
  <si>
    <t>med vsemi tujimi (brez Slovenije)</t>
  </si>
  <si>
    <t>absolutna primerjava</t>
  </si>
  <si>
    <t>Indeksi/Indices</t>
  </si>
  <si>
    <t>indeksi / indices</t>
  </si>
  <si>
    <t>iz Avstrije</t>
  </si>
  <si>
    <t>iz Belgije</t>
  </si>
  <si>
    <t>iz Bolgarije</t>
  </si>
  <si>
    <t>iz Bosne in Hercegovine</t>
  </si>
  <si>
    <t>s Cipra</t>
  </si>
  <si>
    <t>iz Češke republike</t>
  </si>
  <si>
    <t>iz Črne gore</t>
  </si>
  <si>
    <t>iz Danske</t>
  </si>
  <si>
    <t>iz Estonije</t>
  </si>
  <si>
    <t>iz Finske</t>
  </si>
  <si>
    <t>iz Francije</t>
  </si>
  <si>
    <t>iz Grčije</t>
  </si>
  <si>
    <t>iz Hrvaške</t>
  </si>
  <si>
    <t>iz Irske</t>
  </si>
  <si>
    <t>z Islandije</t>
  </si>
  <si>
    <t>iz Italije</t>
  </si>
  <si>
    <t>iz Latvije</t>
  </si>
  <si>
    <t>iz Litve</t>
  </si>
  <si>
    <t>iz Luksemburga</t>
  </si>
  <si>
    <t>iz Madžarske</t>
  </si>
  <si>
    <t>iz Makedonije</t>
  </si>
  <si>
    <t>z Malte</t>
  </si>
  <si>
    <t>iz Nemčije</t>
  </si>
  <si>
    <t>iz Nizozemske</t>
  </si>
  <si>
    <t>iz Norveške</t>
  </si>
  <si>
    <t>iz Poljske</t>
  </si>
  <si>
    <t>iz Portugalske</t>
  </si>
  <si>
    <t>iz Romunije</t>
  </si>
  <si>
    <t>iz Ruske federacije</t>
  </si>
  <si>
    <t>iz Slovaške</t>
  </si>
  <si>
    <t xml:space="preserve">iz Srbije </t>
  </si>
  <si>
    <t>iz Španije</t>
  </si>
  <si>
    <t>iz Švedske</t>
  </si>
  <si>
    <t>iz Švice</t>
  </si>
  <si>
    <t>iz Turčije</t>
  </si>
  <si>
    <t>iz Ukrajine</t>
  </si>
  <si>
    <t>iz Združenega kraljestva</t>
  </si>
  <si>
    <t>iz drugih evropskih držav</t>
  </si>
  <si>
    <t>iz Južne Afrike</t>
  </si>
  <si>
    <t>iz drugih afriških držav</t>
  </si>
  <si>
    <t>iz Avstralije</t>
  </si>
  <si>
    <t>z Nove Zelandije</t>
  </si>
  <si>
    <t>iz drugih držav Oceanije</t>
  </si>
  <si>
    <t>iz Izraela</t>
  </si>
  <si>
    <t>iz Japonske</t>
  </si>
  <si>
    <t>iz Kitajske</t>
  </si>
  <si>
    <t>iz Koreje (Republika)</t>
  </si>
  <si>
    <t>iz drugih azijskih držav</t>
  </si>
  <si>
    <t>iz Brazilije</t>
  </si>
  <si>
    <t>iz drugih držav J. in Sr. Amerike</t>
  </si>
  <si>
    <t>iz Kanade</t>
  </si>
  <si>
    <t>iz Združenih držav</t>
  </si>
  <si>
    <t>iz drugih držav S. Amerike</t>
  </si>
  <si>
    <t>Absolutna primerjave (2023 - 2022)</t>
  </si>
  <si>
    <t>Absolute comparison (2023 - 2022)</t>
  </si>
  <si>
    <t>Prihodi turistov</t>
  </si>
  <si>
    <t>Država</t>
  </si>
  <si>
    <t xml:space="preserve">Delež med tujimi gosti </t>
  </si>
  <si>
    <t>Prenočitve turistov</t>
  </si>
  <si>
    <t xml:space="preserve">Država </t>
  </si>
  <si>
    <t>Prenočitve</t>
  </si>
  <si>
    <t>Združene države</t>
  </si>
  <si>
    <t xml:space="preserve">Madžarska </t>
  </si>
  <si>
    <t xml:space="preserve">Srbija </t>
  </si>
  <si>
    <t xml:space="preserve">Hrvaška </t>
  </si>
  <si>
    <t xml:space="preserve">Benelux </t>
  </si>
  <si>
    <t xml:space="preserve">Spain </t>
  </si>
  <si>
    <t>Ključni trgi / Key Markets</t>
  </si>
  <si>
    <t>Absolutna primerjave (2023 - 2019)</t>
  </si>
  <si>
    <t>Absolute comparison (2023 - 2019)</t>
  </si>
  <si>
    <t xml:space="preserve">Povzetek </t>
  </si>
  <si>
    <t>Prihodi</t>
  </si>
  <si>
    <t>Pdb</t>
  </si>
  <si>
    <t>I-23/20</t>
  </si>
  <si>
    <t>% 23/22</t>
  </si>
  <si>
    <t>I-23/22</t>
  </si>
  <si>
    <t>% 23/20</t>
  </si>
  <si>
    <t>I-23/19</t>
  </si>
  <si>
    <t>% 23/19</t>
  </si>
  <si>
    <t>Top 15 trgov</t>
  </si>
  <si>
    <t xml:space="preserve">Ostali </t>
  </si>
  <si>
    <t>po številu prenočitev od začetka leta do tekočega meseca</t>
  </si>
  <si>
    <t xml:space="preserve">Prenočive </t>
  </si>
  <si>
    <r>
      <t>Vir / Source:</t>
    </r>
    <r>
      <rPr>
        <i/>
        <sz val="10"/>
        <rFont val="Arial"/>
        <family val="2"/>
      </rPr>
      <t xml:space="preserve"> Statistični urad RS / Statistical office of the RS | Obdelava podatkov TL / Data Analysis TL</t>
    </r>
    <r>
      <rPr>
        <b/>
        <i/>
        <sz val="10"/>
        <rFont val="Arial"/>
        <family val="2"/>
      </rPr>
      <t>.</t>
    </r>
  </si>
  <si>
    <r>
      <t>Vir / Source:</t>
    </r>
    <r>
      <rPr>
        <i/>
        <sz val="10"/>
        <rFont val="Arial"/>
        <family val="2"/>
      </rPr>
      <t xml:space="preserve"> Statistični urad RS / Statistical office of the RS | Obdelava podatkov TL / Data Analysis TL.</t>
    </r>
  </si>
  <si>
    <r>
      <t>Vir / Source:</t>
    </r>
    <r>
      <rPr>
        <i/>
        <sz val="9"/>
        <rFont val="Arial"/>
        <family val="2"/>
      </rPr>
      <t xml:space="preserve"> Statistični urad RS / Statistical office of the RS | Obdelava podatkov TL / Data Analysis TL.</t>
    </r>
  </si>
  <si>
    <t xml:space="preserve">Maj 2023 </t>
  </si>
  <si>
    <t xml:space="preserve">Delež tujih prihodov: 95,1 %. Delež tujih prenočitev: 96,2 %. </t>
  </si>
  <si>
    <t xml:space="preserve">Maj 2019-2023, skupaj </t>
  </si>
  <si>
    <t xml:space="preserve">Prihodi </t>
  </si>
  <si>
    <t xml:space="preserve">I-maj, skupaj </t>
  </si>
  <si>
    <t>TURIZEM, LJUBLJANA, JUNE 2023</t>
  </si>
  <si>
    <t>Prihodi in prenočitve turistov po državah, od koder turisti prihajajo, junij 2023</t>
  </si>
  <si>
    <t>Tourist arrivals and overnight stays by countries, June 2023</t>
  </si>
  <si>
    <t>TOURISM, LJUBLJANA, JUNE 2023</t>
  </si>
  <si>
    <t>Junij 2022, 2023</t>
  </si>
  <si>
    <t>June 2022, 2023</t>
  </si>
  <si>
    <t>Prihodi prenočitve turistov po državah, od koder turisti prihajajo, june 2022</t>
  </si>
  <si>
    <t>Tourist arrivals and overnight stays by countries, June 2022</t>
  </si>
  <si>
    <t>VI 23</t>
  </si>
  <si>
    <t>I-VI 23</t>
  </si>
  <si>
    <t>Vi 22</t>
  </si>
  <si>
    <t>I-VI 22</t>
  </si>
  <si>
    <t>VI 22</t>
  </si>
  <si>
    <t>(VI 23) - (VI 22)</t>
  </si>
  <si>
    <t>(I-VI 23) - (I-VI 22)</t>
  </si>
  <si>
    <t>Junij 2019, 2023</t>
  </si>
  <si>
    <t>June 2019, 2023</t>
  </si>
  <si>
    <t>Prihodi prenočitve turistov po državah, od koder turisti prihajajo, junij 2019</t>
  </si>
  <si>
    <t>Tourist arrivals and overnight stays by countries, June 2019</t>
  </si>
  <si>
    <t>I-VI  23</t>
  </si>
  <si>
    <t>VI 19</t>
  </si>
  <si>
    <t>I-VI 19</t>
  </si>
  <si>
    <t>(VI 23) - (VI 19)</t>
  </si>
  <si>
    <t>(I-VI 23) - (I-VI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</si>
</sst>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4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10"/>
      <name val="Arial"/>
      <family val="2"/>
    </font>
    <font>
      <b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color indexed="61"/>
      <name val="Arial"/>
      <family val="2"/>
      <charset val="238"/>
    </font>
    <font>
      <sz val="10"/>
      <color indexed="11"/>
      <name val="Arial"/>
      <family val="2"/>
      <charset val="238"/>
    </font>
    <font>
      <u/>
      <sz val="8"/>
      <name val="Arial"/>
      <family val="2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1" fillId="0" borderId="0"/>
    <xf numFmtId="0" fontId="21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11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9" fontId="7" fillId="0" borderId="0" xfId="3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9" fontId="16" fillId="0" borderId="0" xfId="3" applyFont="1"/>
    <xf numFmtId="3" fontId="20" fillId="0" borderId="0" xfId="0" applyNumberFormat="1" applyFont="1" applyAlignment="1">
      <alignment horizontal="center"/>
    </xf>
    <xf numFmtId="0" fontId="20" fillId="0" borderId="0" xfId="0" applyFont="1"/>
    <xf numFmtId="0" fontId="0" fillId="2" borderId="0" xfId="0" applyFill="1"/>
    <xf numFmtId="0" fontId="22" fillId="0" borderId="0" xfId="0" applyFont="1"/>
    <xf numFmtId="0" fontId="23" fillId="0" borderId="0" xfId="0" applyFont="1"/>
    <xf numFmtId="0" fontId="19" fillId="0" borderId="18" xfId="1" applyFont="1" applyBorder="1"/>
    <xf numFmtId="0" fontId="24" fillId="0" borderId="12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3" fontId="17" fillId="0" borderId="22" xfId="0" applyNumberFormat="1" applyFont="1" applyBorder="1" applyAlignment="1">
      <alignment horizontal="center"/>
    </xf>
    <xf numFmtId="0" fontId="19" fillId="0" borderId="10" xfId="1" applyFont="1" applyBorder="1"/>
    <xf numFmtId="0" fontId="18" fillId="0" borderId="2" xfId="1" applyFont="1" applyBorder="1" applyAlignment="1">
      <alignment horizontal="left" wrapText="1"/>
    </xf>
    <xf numFmtId="3" fontId="17" fillId="0" borderId="16" xfId="0" applyNumberFormat="1" applyFont="1" applyBorder="1" applyAlignment="1">
      <alignment horizontal="center"/>
    </xf>
    <xf numFmtId="3" fontId="25" fillId="0" borderId="22" xfId="0" applyNumberFormat="1" applyFont="1" applyBorder="1" applyAlignment="1">
      <alignment horizontal="right" wrapText="1"/>
    </xf>
    <xf numFmtId="3" fontId="25" fillId="0" borderId="15" xfId="0" applyNumberFormat="1" applyFont="1" applyBorder="1" applyAlignment="1">
      <alignment horizontal="right" wrapText="1"/>
    </xf>
    <xf numFmtId="3" fontId="26" fillId="0" borderId="15" xfId="0" applyNumberFormat="1" applyFont="1" applyBorder="1" applyAlignment="1">
      <alignment horizontal="right"/>
    </xf>
    <xf numFmtId="3" fontId="27" fillId="0" borderId="15" xfId="0" applyNumberFormat="1" applyFont="1" applyBorder="1" applyAlignment="1">
      <alignment horizontal="right" wrapText="1"/>
    </xf>
    <xf numFmtId="3" fontId="20" fillId="0" borderId="0" xfId="0" applyNumberFormat="1" applyFont="1" applyAlignment="1" applyProtection="1">
      <alignment horizontal="center"/>
      <protection locked="0"/>
    </xf>
    <xf numFmtId="3" fontId="19" fillId="0" borderId="0" xfId="2" applyNumberFormat="1" applyFont="1" applyAlignment="1">
      <alignment horizontal="center"/>
    </xf>
    <xf numFmtId="3" fontId="25" fillId="0" borderId="16" xfId="0" applyNumberFormat="1" applyFont="1" applyBorder="1" applyAlignment="1">
      <alignment horizontal="right" wrapText="1"/>
    </xf>
    <xf numFmtId="0" fontId="19" fillId="0" borderId="24" xfId="1" applyFont="1" applyBorder="1"/>
    <xf numFmtId="0" fontId="15" fillId="0" borderId="1" xfId="1" applyFont="1" applyBorder="1" applyAlignment="1">
      <alignment wrapText="1"/>
    </xf>
    <xf numFmtId="0" fontId="19" fillId="0" borderId="11" xfId="1" applyFont="1" applyBorder="1"/>
    <xf numFmtId="0" fontId="19" fillId="0" borderId="13" xfId="1" applyFont="1" applyBorder="1"/>
    <xf numFmtId="0" fontId="28" fillId="0" borderId="1" xfId="0" applyFont="1" applyBorder="1" applyAlignment="1" applyProtection="1">
      <alignment horizontal="left"/>
      <protection locked="0"/>
    </xf>
    <xf numFmtId="0" fontId="28" fillId="0" borderId="3" xfId="0" applyFont="1" applyBorder="1" applyAlignment="1" applyProtection="1">
      <alignment horizontal="left"/>
      <protection locked="0"/>
    </xf>
    <xf numFmtId="0" fontId="28" fillId="0" borderId="15" xfId="0" applyFont="1" applyBorder="1" applyAlignment="1" applyProtection="1">
      <alignment horizontal="left"/>
      <protection locked="0"/>
    </xf>
    <xf numFmtId="0" fontId="28" fillId="0" borderId="16" xfId="0" applyFont="1" applyBorder="1" applyAlignment="1" applyProtection="1">
      <alignment horizontal="left"/>
      <protection locked="0"/>
    </xf>
    <xf numFmtId="3" fontId="19" fillId="0" borderId="0" xfId="0" applyNumberFormat="1" applyFont="1" applyAlignment="1" applyProtection="1">
      <alignment horizontal="right"/>
      <protection locked="0"/>
    </xf>
    <xf numFmtId="3" fontId="19" fillId="0" borderId="6" xfId="0" applyNumberFormat="1" applyFont="1" applyBorder="1" applyAlignment="1" applyProtection="1">
      <alignment horizontal="right"/>
      <protection locked="0"/>
    </xf>
    <xf numFmtId="0" fontId="28" fillId="0" borderId="0" xfId="0" applyFont="1" applyAlignment="1" applyProtection="1">
      <alignment horizontal="left"/>
      <protection locked="0"/>
    </xf>
    <xf numFmtId="0" fontId="4" fillId="0" borderId="0" xfId="0" applyFont="1"/>
    <xf numFmtId="0" fontId="30" fillId="0" borderId="0" xfId="0" applyFont="1"/>
    <xf numFmtId="1" fontId="0" fillId="0" borderId="0" xfId="0" applyNumberFormat="1"/>
    <xf numFmtId="0" fontId="29" fillId="0" borderId="0" xfId="0" applyFont="1"/>
    <xf numFmtId="0" fontId="19" fillId="0" borderId="0" xfId="1" applyFont="1"/>
    <xf numFmtId="0" fontId="18" fillId="0" borderId="0" xfId="1" applyFont="1" applyAlignment="1">
      <alignment horizontal="left" wrapText="1"/>
    </xf>
    <xf numFmtId="165" fontId="19" fillId="0" borderId="18" xfId="1" applyNumberFormat="1" applyFont="1" applyBorder="1"/>
    <xf numFmtId="3" fontId="15" fillId="0" borderId="4" xfId="0" applyNumberFormat="1" applyFont="1" applyBorder="1" applyAlignment="1" applyProtection="1">
      <alignment horizontal="right"/>
      <protection locked="0"/>
    </xf>
    <xf numFmtId="3" fontId="15" fillId="0" borderId="0" xfId="0" applyNumberFormat="1" applyFont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20" fillId="0" borderId="4" xfId="0" applyNumberFormat="1" applyFont="1" applyBorder="1" applyAlignment="1" applyProtection="1">
      <alignment horizontal="right"/>
      <protection locked="0"/>
    </xf>
    <xf numFmtId="3" fontId="20" fillId="0" borderId="5" xfId="0" applyNumberFormat="1" applyFont="1" applyBorder="1" applyAlignment="1" applyProtection="1">
      <alignment horizontal="right"/>
      <protection locked="0"/>
    </xf>
    <xf numFmtId="165" fontId="19" fillId="0" borderId="6" xfId="2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65" fontId="0" fillId="0" borderId="0" xfId="0" applyNumberFormat="1"/>
    <xf numFmtId="0" fontId="0" fillId="0" borderId="0" xfId="0" applyAlignment="1">
      <alignment vertical="center"/>
    </xf>
    <xf numFmtId="0" fontId="29" fillId="2" borderId="0" xfId="0" applyFont="1" applyFill="1" applyAlignment="1">
      <alignment vertical="center"/>
    </xf>
    <xf numFmtId="0" fontId="36" fillId="0" borderId="0" xfId="0" applyFont="1"/>
    <xf numFmtId="0" fontId="37" fillId="0" borderId="11" xfId="1" applyFont="1" applyBorder="1" applyAlignment="1">
      <alignment horizontal="center"/>
    </xf>
    <xf numFmtId="0" fontId="37" fillId="0" borderId="19" xfId="1" applyFont="1" applyBorder="1" applyAlignment="1">
      <alignment horizontal="center"/>
    </xf>
    <xf numFmtId="0" fontId="36" fillId="0" borderId="8" xfId="1" applyFont="1" applyBorder="1" applyAlignment="1">
      <alignment horizontal="center"/>
    </xf>
    <xf numFmtId="0" fontId="36" fillId="0" borderId="20" xfId="1" applyFont="1" applyBorder="1" applyAlignment="1">
      <alignment horizontal="center"/>
    </xf>
    <xf numFmtId="0" fontId="36" fillId="0" borderId="4" xfId="1" applyFont="1" applyBorder="1" applyAlignment="1">
      <alignment horizontal="center"/>
    </xf>
    <xf numFmtId="0" fontId="38" fillId="0" borderId="0" xfId="0" applyFont="1"/>
    <xf numFmtId="0" fontId="36" fillId="0" borderId="4" xfId="0" applyFont="1" applyBorder="1"/>
    <xf numFmtId="0" fontId="36" fillId="0" borderId="11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23" xfId="0" applyFont="1" applyBorder="1"/>
    <xf numFmtId="0" fontId="35" fillId="0" borderId="4" xfId="0" applyFont="1" applyBorder="1" applyAlignment="1">
      <alignment wrapText="1"/>
    </xf>
    <xf numFmtId="3" fontId="36" fillId="0" borderId="0" xfId="0" applyNumberFormat="1" applyFont="1" applyAlignment="1">
      <alignment horizontal="right"/>
    </xf>
    <xf numFmtId="166" fontId="36" fillId="0" borderId="0" xfId="0" applyNumberFormat="1" applyFont="1" applyAlignment="1">
      <alignment horizontal="right"/>
    </xf>
    <xf numFmtId="164" fontId="36" fillId="0" borderId="12" xfId="0" applyNumberFormat="1" applyFont="1" applyBorder="1" applyAlignment="1">
      <alignment horizontal="right"/>
    </xf>
    <xf numFmtId="164" fontId="36" fillId="0" borderId="0" xfId="3" applyNumberFormat="1" applyFont="1" applyBorder="1" applyAlignment="1">
      <alignment horizontal="right"/>
    </xf>
    <xf numFmtId="0" fontId="35" fillId="0" borderId="23" xfId="0" applyFont="1" applyBorder="1" applyAlignment="1">
      <alignment wrapText="1"/>
    </xf>
    <xf numFmtId="164" fontId="38" fillId="0" borderId="0" xfId="3" applyNumberFormat="1" applyFont="1" applyAlignment="1"/>
    <xf numFmtId="164" fontId="36" fillId="0" borderId="0" xfId="0" applyNumberFormat="1" applyFont="1" applyAlignment="1">
      <alignment horizontal="right"/>
    </xf>
    <xf numFmtId="0" fontId="35" fillId="0" borderId="12" xfId="0" applyFont="1" applyBorder="1" applyAlignment="1">
      <alignment wrapText="1"/>
    </xf>
    <xf numFmtId="164" fontId="38" fillId="2" borderId="0" xfId="3" applyNumberFormat="1" applyFont="1" applyFill="1" applyAlignment="1"/>
    <xf numFmtId="0" fontId="35" fillId="0" borderId="4" xfId="0" applyFont="1" applyBorder="1" applyAlignment="1">
      <alignment horizontal="left" wrapText="1"/>
    </xf>
    <xf numFmtId="3" fontId="35" fillId="0" borderId="4" xfId="0" applyNumberFormat="1" applyFont="1" applyBorder="1" applyAlignment="1">
      <alignment horizontal="right" wrapText="1"/>
    </xf>
    <xf numFmtId="164" fontId="36" fillId="0" borderId="12" xfId="3" applyNumberFormat="1" applyFont="1" applyBorder="1" applyAlignment="1">
      <alignment horizontal="right"/>
    </xf>
    <xf numFmtId="0" fontId="36" fillId="0" borderId="12" xfId="0" applyFont="1" applyBorder="1" applyAlignment="1">
      <alignment horizontal="left" wrapText="1"/>
    </xf>
    <xf numFmtId="164" fontId="40" fillId="0" borderId="0" xfId="3" applyNumberFormat="1" applyFont="1" applyAlignment="1">
      <alignment horizontal="right"/>
    </xf>
    <xf numFmtId="0" fontId="36" fillId="0" borderId="12" xfId="0" applyFont="1" applyBorder="1" applyAlignment="1">
      <alignment horizontal="left"/>
    </xf>
    <xf numFmtId="9" fontId="36" fillId="0" borderId="0" xfId="3" applyFont="1" applyBorder="1" applyAlignment="1">
      <alignment horizontal="right"/>
    </xf>
    <xf numFmtId="164" fontId="36" fillId="0" borderId="13" xfId="3" applyNumberFormat="1" applyFont="1" applyBorder="1" applyAlignment="1">
      <alignment horizontal="right"/>
    </xf>
    <xf numFmtId="0" fontId="36" fillId="0" borderId="12" xfId="0" applyFont="1" applyBorder="1"/>
    <xf numFmtId="3" fontId="36" fillId="0" borderId="26" xfId="0" applyNumberFormat="1" applyFont="1" applyBorder="1" applyAlignment="1">
      <alignment horizontal="right"/>
    </xf>
    <xf numFmtId="166" fontId="36" fillId="0" borderId="26" xfId="0" applyNumberFormat="1" applyFont="1" applyBorder="1" applyAlignment="1">
      <alignment horizontal="right"/>
    </xf>
    <xf numFmtId="164" fontId="36" fillId="0" borderId="29" xfId="0" applyNumberFormat="1" applyFont="1" applyBorder="1" applyAlignment="1">
      <alignment horizontal="right"/>
    </xf>
    <xf numFmtId="164" fontId="36" fillId="0" borderId="26" xfId="3" applyNumberFormat="1" applyFont="1" applyBorder="1" applyAlignment="1">
      <alignment horizontal="right"/>
    </xf>
    <xf numFmtId="0" fontId="35" fillId="0" borderId="33" xfId="0" applyFont="1" applyBorder="1" applyAlignment="1">
      <alignment wrapText="1"/>
    </xf>
    <xf numFmtId="164" fontId="36" fillId="0" borderId="17" xfId="3" applyNumberFormat="1" applyFont="1" applyBorder="1" applyAlignment="1">
      <alignment horizontal="right"/>
    </xf>
    <xf numFmtId="17" fontId="17" fillId="0" borderId="0" xfId="0" applyNumberFormat="1" applyFont="1"/>
    <xf numFmtId="0" fontId="17" fillId="0" borderId="0" xfId="0" applyFont="1"/>
    <xf numFmtId="0" fontId="13" fillId="0" borderId="0" xfId="0" applyFont="1" applyAlignment="1">
      <alignment horizontal="right"/>
    </xf>
    <xf numFmtId="0" fontId="0" fillId="0" borderId="18" xfId="0" applyBorder="1"/>
    <xf numFmtId="0" fontId="0" fillId="0" borderId="13" xfId="0" applyBorder="1"/>
    <xf numFmtId="3" fontId="19" fillId="0" borderId="0" xfId="8" applyNumberFormat="1" applyFont="1" applyAlignment="1" applyProtection="1">
      <alignment horizontal="center"/>
      <protection locked="0"/>
    </xf>
    <xf numFmtId="3" fontId="19" fillId="0" borderId="0" xfId="0" applyNumberFormat="1" applyFont="1" applyAlignment="1">
      <alignment horizontal="center"/>
    </xf>
    <xf numFmtId="3" fontId="19" fillId="0" borderId="0" xfId="9" applyNumberFormat="1" applyFont="1" applyAlignment="1" applyProtection="1">
      <alignment horizontal="center"/>
      <protection locked="0"/>
    </xf>
    <xf numFmtId="3" fontId="19" fillId="0" borderId="0" xfId="9" applyNumberFormat="1" applyFont="1" applyAlignment="1">
      <alignment horizontal="center"/>
    </xf>
    <xf numFmtId="0" fontId="41" fillId="0" borderId="15" xfId="0" applyFont="1" applyBorder="1" applyAlignment="1">
      <alignment vertical="top" wrapText="1"/>
    </xf>
    <xf numFmtId="0" fontId="41" fillId="0" borderId="16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horizontal="center"/>
    </xf>
    <xf numFmtId="3" fontId="15" fillId="0" borderId="0" xfId="8" applyNumberFormat="1" applyFont="1" applyAlignment="1" applyProtection="1">
      <alignment horizontal="right"/>
      <protection locked="0"/>
    </xf>
    <xf numFmtId="3" fontId="15" fillId="0" borderId="12" xfId="0" applyNumberFormat="1" applyFont="1" applyBorder="1" applyAlignment="1">
      <alignment horizontal="right"/>
    </xf>
    <xf numFmtId="3" fontId="15" fillId="0" borderId="0" xfId="8" applyNumberFormat="1" applyFont="1" applyAlignment="1">
      <alignment horizontal="right"/>
    </xf>
    <xf numFmtId="3" fontId="19" fillId="0" borderId="0" xfId="8" applyNumberFormat="1" applyFont="1" applyAlignment="1" applyProtection="1">
      <alignment horizontal="right"/>
      <protection locked="0"/>
    </xf>
    <xf numFmtId="3" fontId="19" fillId="0" borderId="12" xfId="0" applyNumberFormat="1" applyFont="1" applyBorder="1" applyAlignment="1">
      <alignment horizontal="right"/>
    </xf>
    <xf numFmtId="3" fontId="19" fillId="0" borderId="6" xfId="8" applyNumberFormat="1" applyFont="1" applyBorder="1" applyAlignment="1" applyProtection="1">
      <alignment horizontal="right"/>
      <protection locked="0"/>
    </xf>
    <xf numFmtId="3" fontId="19" fillId="0" borderId="6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/>
    </xf>
    <xf numFmtId="3" fontId="15" fillId="0" borderId="0" xfId="9" applyNumberFormat="1" applyFont="1" applyAlignment="1">
      <alignment horizontal="right"/>
    </xf>
    <xf numFmtId="3" fontId="19" fillId="0" borderId="0" xfId="9" applyNumberFormat="1" applyFont="1" applyAlignment="1">
      <alignment horizontal="right"/>
    </xf>
    <xf numFmtId="3" fontId="19" fillId="0" borderId="6" xfId="9" applyNumberFormat="1" applyFont="1" applyBorder="1" applyAlignment="1">
      <alignment horizontal="right"/>
    </xf>
    <xf numFmtId="0" fontId="0" fillId="0" borderId="24" xfId="0" applyBorder="1"/>
    <xf numFmtId="0" fontId="18" fillId="0" borderId="1" xfId="0" applyFont="1" applyBorder="1" applyAlignment="1">
      <alignment vertical="top" wrapText="1"/>
    </xf>
    <xf numFmtId="0" fontId="0" fillId="0" borderId="11" xfId="0" applyBorder="1"/>
    <xf numFmtId="0" fontId="0" fillId="0" borderId="34" xfId="0" applyBorder="1"/>
    <xf numFmtId="0" fontId="18" fillId="0" borderId="15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horizontal="right"/>
    </xf>
    <xf numFmtId="164" fontId="36" fillId="0" borderId="29" xfId="3" applyNumberFormat="1" applyFont="1" applyBorder="1" applyAlignment="1">
      <alignment horizontal="right"/>
    </xf>
    <xf numFmtId="3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10" fillId="0" borderId="0" xfId="0" applyFont="1" applyAlignment="1">
      <alignment wrapText="1"/>
    </xf>
    <xf numFmtId="165" fontId="19" fillId="0" borderId="12" xfId="0" applyNumberFormat="1" applyFont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left"/>
    </xf>
    <xf numFmtId="0" fontId="15" fillId="0" borderId="0" xfId="0" applyFont="1"/>
    <xf numFmtId="0" fontId="15" fillId="0" borderId="37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165" fontId="19" fillId="0" borderId="15" xfId="0" applyNumberFormat="1" applyFont="1" applyBorder="1" applyAlignment="1">
      <alignment horizontal="center"/>
    </xf>
    <xf numFmtId="3" fontId="36" fillId="0" borderId="9" xfId="0" applyNumberFormat="1" applyFont="1" applyBorder="1" applyAlignment="1">
      <alignment horizontal="right"/>
    </xf>
    <xf numFmtId="166" fontId="36" fillId="0" borderId="9" xfId="0" applyNumberFormat="1" applyFont="1" applyBorder="1" applyAlignment="1">
      <alignment horizontal="right"/>
    </xf>
    <xf numFmtId="3" fontId="35" fillId="0" borderId="11" xfId="0" applyNumberFormat="1" applyFont="1" applyBorder="1" applyAlignment="1">
      <alignment horizontal="right" wrapText="1"/>
    </xf>
    <xf numFmtId="3" fontId="35" fillId="0" borderId="18" xfId="0" applyNumberFormat="1" applyFont="1" applyBorder="1" applyAlignment="1">
      <alignment horizontal="right" wrapText="1"/>
    </xf>
    <xf numFmtId="166" fontId="35" fillId="0" borderId="18" xfId="0" applyNumberFormat="1" applyFont="1" applyBorder="1" applyAlignment="1">
      <alignment horizontal="right" wrapText="1"/>
    </xf>
    <xf numFmtId="164" fontId="36" fillId="0" borderId="13" xfId="0" applyNumberFormat="1" applyFont="1" applyBorder="1" applyAlignment="1">
      <alignment horizontal="right"/>
    </xf>
    <xf numFmtId="3" fontId="36" fillId="0" borderId="18" xfId="0" applyNumberFormat="1" applyFont="1" applyBorder="1" applyAlignment="1">
      <alignment horizontal="right"/>
    </xf>
    <xf numFmtId="3" fontId="35" fillId="0" borderId="9" xfId="0" applyNumberFormat="1" applyFont="1" applyBorder="1" applyAlignment="1">
      <alignment horizontal="right" wrapText="1"/>
    </xf>
    <xf numFmtId="166" fontId="35" fillId="0" borderId="9" xfId="0" applyNumberFormat="1" applyFont="1" applyBorder="1" applyAlignment="1">
      <alignment horizontal="right" wrapText="1"/>
    </xf>
    <xf numFmtId="164" fontId="36" fillId="0" borderId="18" xfId="3" applyNumberFormat="1" applyFont="1" applyBorder="1" applyAlignment="1">
      <alignment horizontal="right"/>
    </xf>
    <xf numFmtId="0" fontId="35" fillId="0" borderId="11" xfId="0" applyFont="1" applyBorder="1" applyAlignment="1">
      <alignment horizontal="left" wrapText="1"/>
    </xf>
    <xf numFmtId="0" fontId="36" fillId="0" borderId="13" xfId="0" applyFont="1" applyBorder="1" applyAlignment="1">
      <alignment horizontal="left" wrapText="1"/>
    </xf>
    <xf numFmtId="0" fontId="36" fillId="0" borderId="17" xfId="0" applyFont="1" applyBorder="1" applyAlignment="1">
      <alignment horizontal="left" wrapText="1"/>
    </xf>
    <xf numFmtId="0" fontId="36" fillId="0" borderId="17" xfId="0" applyFont="1" applyBorder="1" applyAlignment="1">
      <alignment horizontal="left"/>
    </xf>
    <xf numFmtId="0" fontId="44" fillId="0" borderId="0" xfId="0" applyFont="1"/>
    <xf numFmtId="0" fontId="2" fillId="0" borderId="0" xfId="0" applyFont="1"/>
    <xf numFmtId="0" fontId="34" fillId="0" borderId="0" xfId="0" applyFont="1"/>
    <xf numFmtId="0" fontId="45" fillId="4" borderId="0" xfId="0" applyFont="1" applyFill="1"/>
    <xf numFmtId="0" fontId="19" fillId="4" borderId="0" xfId="0" applyFont="1" applyFill="1"/>
    <xf numFmtId="3" fontId="19" fillId="0" borderId="33" xfId="0" applyNumberFormat="1" applyFont="1" applyBorder="1"/>
    <xf numFmtId="166" fontId="19" fillId="0" borderId="33" xfId="0" applyNumberFormat="1" applyFont="1" applyBorder="1"/>
    <xf numFmtId="165" fontId="19" fillId="0" borderId="33" xfId="0" applyNumberFormat="1" applyFont="1" applyBorder="1"/>
    <xf numFmtId="0" fontId="19" fillId="0" borderId="33" xfId="0" applyFont="1" applyBorder="1"/>
    <xf numFmtId="0" fontId="19" fillId="0" borderId="33" xfId="0" applyFont="1" applyBorder="1" applyAlignment="1">
      <alignment horizontal="right"/>
    </xf>
    <xf numFmtId="17" fontId="19" fillId="0" borderId="33" xfId="0" applyNumberFormat="1" applyFont="1" applyBorder="1" applyAlignment="1">
      <alignment horizontal="right"/>
    </xf>
    <xf numFmtId="49" fontId="46" fillId="5" borderId="33" xfId="0" applyNumberFormat="1" applyFont="1" applyFill="1" applyBorder="1" applyAlignment="1">
      <alignment horizontal="right"/>
    </xf>
    <xf numFmtId="0" fontId="46" fillId="0" borderId="33" xfId="0" applyFont="1" applyBorder="1" applyAlignment="1">
      <alignment horizontal="right"/>
    </xf>
    <xf numFmtId="17" fontId="47" fillId="0" borderId="33" xfId="0" applyNumberFormat="1" applyFont="1" applyBorder="1" applyAlignment="1">
      <alignment horizontal="right"/>
    </xf>
    <xf numFmtId="3" fontId="47" fillId="0" borderId="33" xfId="0" applyNumberFormat="1" applyFont="1" applyBorder="1"/>
    <xf numFmtId="166" fontId="47" fillId="0" borderId="33" xfId="0" applyNumberFormat="1" applyFont="1" applyBorder="1"/>
    <xf numFmtId="0" fontId="46" fillId="6" borderId="33" xfId="0" applyFont="1" applyFill="1" applyBorder="1" applyAlignment="1">
      <alignment horizontal="right"/>
    </xf>
    <xf numFmtId="165" fontId="46" fillId="6" borderId="33" xfId="0" applyNumberFormat="1" applyFont="1" applyFill="1" applyBorder="1"/>
    <xf numFmtId="0" fontId="46" fillId="5" borderId="33" xfId="0" applyFont="1" applyFill="1" applyBorder="1" applyAlignment="1">
      <alignment horizontal="left"/>
    </xf>
    <xf numFmtId="0" fontId="46" fillId="5" borderId="33" xfId="0" applyFont="1" applyFill="1" applyBorder="1" applyAlignment="1">
      <alignment horizontal="left" wrapText="1"/>
    </xf>
    <xf numFmtId="165" fontId="19" fillId="0" borderId="0" xfId="0" applyNumberFormat="1" applyFont="1"/>
    <xf numFmtId="165" fontId="46" fillId="0" borderId="0" xfId="0" applyNumberFormat="1" applyFont="1"/>
    <xf numFmtId="0" fontId="43" fillId="3" borderId="33" xfId="0" applyFont="1" applyFill="1" applyBorder="1" applyAlignment="1">
      <alignment horizontal="center" wrapText="1"/>
    </xf>
    <xf numFmtId="3" fontId="19" fillId="0" borderId="15" xfId="0" applyNumberFormat="1" applyFont="1" applyBorder="1" applyAlignment="1">
      <alignment horizontal="right"/>
    </xf>
    <xf numFmtId="0" fontId="28" fillId="0" borderId="47" xfId="0" applyFont="1" applyBorder="1" applyAlignment="1" applyProtection="1">
      <alignment horizontal="left"/>
      <protection locked="0"/>
    </xf>
    <xf numFmtId="0" fontId="28" fillId="0" borderId="48" xfId="0" applyFont="1" applyBorder="1" applyAlignment="1" applyProtection="1">
      <alignment horizontal="left"/>
      <protection locked="0"/>
    </xf>
    <xf numFmtId="3" fontId="19" fillId="0" borderId="16" xfId="0" applyNumberFormat="1" applyFont="1" applyBorder="1" applyAlignment="1">
      <alignment horizontal="right"/>
    </xf>
    <xf numFmtId="3" fontId="19" fillId="0" borderId="35" xfId="0" applyNumberFormat="1" applyFont="1" applyBorder="1" applyAlignment="1" applyProtection="1">
      <alignment horizontal="right"/>
      <protection locked="0"/>
    </xf>
    <xf numFmtId="165" fontId="19" fillId="0" borderId="22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165" fontId="18" fillId="0" borderId="0" xfId="1" applyNumberFormat="1" applyFont="1" applyAlignment="1">
      <alignment horizontal="left" wrapText="1"/>
    </xf>
    <xf numFmtId="165" fontId="20" fillId="0" borderId="0" xfId="0" applyNumberFormat="1" applyFont="1"/>
    <xf numFmtId="0" fontId="48" fillId="0" borderId="0" xfId="0" applyFont="1"/>
    <xf numFmtId="0" fontId="36" fillId="0" borderId="19" xfId="0" applyFont="1" applyBorder="1" applyAlignment="1">
      <alignment horizontal="center"/>
    </xf>
    <xf numFmtId="3" fontId="19" fillId="0" borderId="4" xfId="8" applyNumberFormat="1" applyFont="1" applyBorder="1" applyAlignment="1" applyProtection="1">
      <alignment horizontal="right"/>
      <protection locked="0"/>
    </xf>
    <xf numFmtId="3" fontId="19" fillId="0" borderId="5" xfId="8" applyNumberFormat="1" applyFont="1" applyBorder="1" applyAlignment="1" applyProtection="1">
      <alignment horizontal="right"/>
      <protection locked="0"/>
    </xf>
    <xf numFmtId="3" fontId="15" fillId="0" borderId="4" xfId="8" applyNumberFormat="1" applyFont="1" applyBorder="1" applyAlignment="1" applyProtection="1">
      <alignment horizontal="right"/>
      <protection locked="0"/>
    </xf>
    <xf numFmtId="3" fontId="15" fillId="0" borderId="4" xfId="8" applyNumberFormat="1" applyFont="1" applyBorder="1" applyAlignment="1">
      <alignment horizontal="right"/>
    </xf>
    <xf numFmtId="3" fontId="19" fillId="0" borderId="4" xfId="9" applyNumberFormat="1" applyFont="1" applyBorder="1" applyAlignment="1" applyProtection="1">
      <alignment horizontal="right"/>
      <protection locked="0"/>
    </xf>
    <xf numFmtId="3" fontId="19" fillId="0" borderId="5" xfId="9" applyNumberFormat="1" applyFont="1" applyBorder="1" applyAlignment="1" applyProtection="1">
      <alignment horizontal="right"/>
      <protection locked="0"/>
    </xf>
    <xf numFmtId="3" fontId="15" fillId="0" borderId="4" xfId="9" applyNumberFormat="1" applyFont="1" applyBorder="1" applyAlignment="1" applyProtection="1">
      <alignment horizontal="right"/>
      <protection locked="0"/>
    </xf>
    <xf numFmtId="3" fontId="15" fillId="0" borderId="4" xfId="9" applyNumberFormat="1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9" fillId="0" borderId="4" xfId="0" applyNumberFormat="1" applyFont="1" applyBorder="1" applyAlignment="1" applyProtection="1">
      <alignment horizontal="right"/>
      <protection locked="0"/>
    </xf>
    <xf numFmtId="3" fontId="19" fillId="0" borderId="5" xfId="0" applyNumberFormat="1" applyFont="1" applyBorder="1" applyAlignment="1" applyProtection="1">
      <alignment horizontal="right"/>
      <protection locked="0"/>
    </xf>
    <xf numFmtId="166" fontId="47" fillId="0" borderId="10" xfId="0" applyNumberFormat="1" applyFont="1" applyBorder="1" applyAlignment="1">
      <alignment horizontal="center"/>
    </xf>
    <xf numFmtId="166" fontId="47" fillId="0" borderId="2" xfId="0" applyNumberFormat="1" applyFont="1" applyBorder="1" applyAlignment="1">
      <alignment horizontal="center"/>
    </xf>
    <xf numFmtId="166" fontId="47" fillId="0" borderId="49" xfId="0" applyNumberFormat="1" applyFont="1" applyBorder="1" applyAlignment="1">
      <alignment horizontal="center"/>
    </xf>
    <xf numFmtId="165" fontId="19" fillId="0" borderId="6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34" fillId="7" borderId="0" xfId="0" applyFont="1" applyFill="1" applyAlignment="1">
      <alignment horizontal="center"/>
    </xf>
    <xf numFmtId="166" fontId="36" fillId="0" borderId="12" xfId="0" applyNumberFormat="1" applyFont="1" applyBorder="1" applyAlignment="1">
      <alignment horizontal="right"/>
    </xf>
    <xf numFmtId="166" fontId="36" fillId="0" borderId="29" xfId="0" applyNumberFormat="1" applyFont="1" applyBorder="1" applyAlignment="1">
      <alignment horizontal="right"/>
    </xf>
    <xf numFmtId="3" fontId="36" fillId="0" borderId="20" xfId="0" applyNumberFormat="1" applyFont="1" applyBorder="1" applyAlignment="1">
      <alignment horizontal="right"/>
    </xf>
    <xf numFmtId="0" fontId="35" fillId="0" borderId="8" xfId="0" applyFont="1" applyBorder="1" applyAlignment="1">
      <alignment wrapText="1"/>
    </xf>
    <xf numFmtId="0" fontId="35" fillId="0" borderId="11" xfId="0" applyFont="1" applyBorder="1" applyAlignment="1">
      <alignment wrapText="1"/>
    </xf>
    <xf numFmtId="3" fontId="36" fillId="0" borderId="19" xfId="0" applyNumberFormat="1" applyFont="1" applyBorder="1" applyAlignment="1">
      <alignment horizontal="right"/>
    </xf>
    <xf numFmtId="3" fontId="36" fillId="0" borderId="13" xfId="0" applyNumberFormat="1" applyFont="1" applyBorder="1" applyAlignment="1">
      <alignment horizontal="right"/>
    </xf>
    <xf numFmtId="3" fontId="36" fillId="0" borderId="17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 wrapText="1"/>
    </xf>
    <xf numFmtId="166" fontId="35" fillId="0" borderId="0" xfId="0" applyNumberFormat="1" applyFont="1" applyAlignment="1">
      <alignment horizontal="right" wrapText="1"/>
    </xf>
    <xf numFmtId="164" fontId="36" fillId="0" borderId="19" xfId="0" applyNumberFormat="1" applyFont="1" applyBorder="1" applyAlignment="1">
      <alignment horizontal="right"/>
    </xf>
    <xf numFmtId="164" fontId="36" fillId="0" borderId="23" xfId="0" applyNumberFormat="1" applyFont="1" applyBorder="1" applyAlignment="1">
      <alignment horizontal="right"/>
    </xf>
    <xf numFmtId="0" fontId="35" fillId="0" borderId="25" xfId="0" applyFont="1" applyBorder="1" applyAlignment="1">
      <alignment horizontal="left" wrapText="1"/>
    </xf>
    <xf numFmtId="3" fontId="35" fillId="0" borderId="25" xfId="0" applyNumberFormat="1" applyFont="1" applyBorder="1" applyAlignment="1">
      <alignment horizontal="right" wrapText="1"/>
    </xf>
    <xf numFmtId="3" fontId="36" fillId="0" borderId="29" xfId="0" applyNumberFormat="1" applyFont="1" applyBorder="1" applyAlignment="1">
      <alignment horizontal="right"/>
    </xf>
    <xf numFmtId="164" fontId="36" fillId="0" borderId="33" xfId="0" applyNumberFormat="1" applyFont="1" applyBorder="1" applyAlignment="1">
      <alignment horizontal="right"/>
    </xf>
    <xf numFmtId="166" fontId="36" fillId="0" borderId="13" xfId="0" applyNumberFormat="1" applyFont="1" applyBorder="1" applyAlignment="1">
      <alignment horizontal="right"/>
    </xf>
    <xf numFmtId="0" fontId="35" fillId="0" borderId="19" xfId="0" applyFont="1" applyBorder="1" applyAlignment="1">
      <alignment wrapText="1"/>
    </xf>
    <xf numFmtId="165" fontId="46" fillId="0" borderId="33" xfId="0" applyNumberFormat="1" applyFont="1" applyBorder="1"/>
    <xf numFmtId="166" fontId="15" fillId="0" borderId="12" xfId="0" applyNumberFormat="1" applyFont="1" applyBorder="1" applyAlignment="1">
      <alignment horizontal="right"/>
    </xf>
    <xf numFmtId="166" fontId="15" fillId="0" borderId="0" xfId="0" applyNumberFormat="1" applyFont="1" applyAlignment="1">
      <alignment horizontal="right"/>
    </xf>
    <xf numFmtId="166" fontId="15" fillId="0" borderId="6" xfId="0" applyNumberFormat="1" applyFont="1" applyBorder="1" applyAlignment="1">
      <alignment horizontal="right"/>
    </xf>
    <xf numFmtId="166" fontId="15" fillId="0" borderId="14" xfId="0" applyNumberFormat="1" applyFont="1" applyBorder="1" applyAlignment="1">
      <alignment horizontal="right"/>
    </xf>
    <xf numFmtId="166" fontId="0" fillId="0" borderId="0" xfId="0" applyNumberFormat="1"/>
    <xf numFmtId="0" fontId="47" fillId="0" borderId="18" xfId="0" applyFont="1" applyBorder="1" applyAlignment="1">
      <alignment horizontal="left" wrapText="1"/>
    </xf>
    <xf numFmtId="0" fontId="47" fillId="0" borderId="0" xfId="0" applyFont="1" applyAlignment="1">
      <alignment horizontal="left" wrapText="1"/>
    </xf>
    <xf numFmtId="0" fontId="7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14" fontId="7" fillId="0" borderId="0" xfId="0" applyNumberFormat="1" applyFont="1" applyAlignment="1">
      <alignment horizontal="center" wrapText="1"/>
    </xf>
    <xf numFmtId="14" fontId="7" fillId="0" borderId="27" xfId="0" applyNumberFormat="1" applyFont="1" applyBorder="1" applyAlignment="1">
      <alignment horizontal="right" wrapText="1"/>
    </xf>
    <xf numFmtId="14" fontId="7" fillId="0" borderId="2" xfId="0" applyNumberFormat="1" applyFont="1" applyBorder="1" applyAlignment="1">
      <alignment horizontal="right" wrapText="1"/>
    </xf>
    <xf numFmtId="14" fontId="7" fillId="0" borderId="28" xfId="0" applyNumberFormat="1" applyFont="1" applyBorder="1" applyAlignment="1">
      <alignment horizontal="right" wrapText="1"/>
    </xf>
    <xf numFmtId="0" fontId="39" fillId="4" borderId="11" xfId="0" applyFont="1" applyFill="1" applyBorder="1" applyAlignment="1">
      <alignment horizontal="center" wrapText="1"/>
    </xf>
    <xf numFmtId="0" fontId="39" fillId="4" borderId="18" xfId="0" applyFont="1" applyFill="1" applyBorder="1" applyAlignment="1">
      <alignment horizontal="center" wrapText="1"/>
    </xf>
    <xf numFmtId="0" fontId="39" fillId="4" borderId="13" xfId="0" applyFont="1" applyFill="1" applyBorder="1" applyAlignment="1">
      <alignment horizontal="center" wrapText="1"/>
    </xf>
    <xf numFmtId="14" fontId="36" fillId="0" borderId="19" xfId="0" applyNumberFormat="1" applyFont="1" applyBorder="1" applyAlignment="1">
      <alignment horizontal="center"/>
    </xf>
    <xf numFmtId="14" fontId="36" fillId="0" borderId="23" xfId="0" applyNumberFormat="1" applyFont="1" applyBorder="1" applyAlignment="1">
      <alignment horizontal="center"/>
    </xf>
    <xf numFmtId="14" fontId="36" fillId="0" borderId="20" xfId="0" applyNumberFormat="1" applyFont="1" applyBorder="1" applyAlignment="1">
      <alignment horizontal="center"/>
    </xf>
    <xf numFmtId="0" fontId="36" fillId="0" borderId="19" xfId="1" applyFont="1" applyBorder="1" applyAlignment="1">
      <alignment horizontal="center"/>
    </xf>
    <xf numFmtId="0" fontId="36" fillId="0" borderId="23" xfId="1" applyFont="1" applyBorder="1" applyAlignment="1">
      <alignment horizontal="center"/>
    </xf>
    <xf numFmtId="0" fontId="36" fillId="0" borderId="23" xfId="1" applyFont="1" applyBorder="1"/>
    <xf numFmtId="0" fontId="36" fillId="0" borderId="19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25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6" fillId="0" borderId="25" xfId="1" applyFont="1" applyBorder="1" applyAlignment="1">
      <alignment horizontal="center"/>
    </xf>
    <xf numFmtId="0" fontId="36" fillId="0" borderId="29" xfId="1" applyFont="1" applyBorder="1" applyAlignment="1">
      <alignment horizontal="center"/>
    </xf>
    <xf numFmtId="0" fontId="36" fillId="0" borderId="11" xfId="1" applyFont="1" applyBorder="1" applyAlignment="1">
      <alignment horizontal="center"/>
    </xf>
    <xf numFmtId="0" fontId="36" fillId="0" borderId="4" xfId="1" applyFont="1" applyBorder="1" applyAlignment="1">
      <alignment horizontal="center"/>
    </xf>
    <xf numFmtId="0" fontId="36" fillId="0" borderId="8" xfId="1" applyFont="1" applyBorder="1"/>
    <xf numFmtId="0" fontId="36" fillId="0" borderId="0" xfId="1" applyFont="1" applyAlignment="1">
      <alignment horizontal="center"/>
    </xf>
    <xf numFmtId="0" fontId="36" fillId="0" borderId="0" xfId="1" applyFont="1"/>
    <xf numFmtId="0" fontId="36" fillId="0" borderId="23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13" xfId="1" applyFont="1" applyBorder="1"/>
    <xf numFmtId="0" fontId="36" fillId="0" borderId="29" xfId="0" applyFont="1" applyBorder="1" applyAlignment="1">
      <alignment horizontal="center" wrapText="1"/>
    </xf>
    <xf numFmtId="3" fontId="15" fillId="0" borderId="0" xfId="0" applyNumberFormat="1" applyFont="1" applyBorder="1" applyAlignment="1" applyProtection="1">
      <alignment horizontal="right"/>
      <protection locked="0"/>
    </xf>
    <xf numFmtId="165" fontId="19" fillId="0" borderId="0" xfId="2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165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 applyProtection="1">
      <alignment horizontal="right"/>
      <protection locked="0"/>
    </xf>
    <xf numFmtId="3" fontId="20" fillId="0" borderId="0" xfId="0" applyNumberFormat="1" applyFont="1" applyBorder="1" applyAlignment="1">
      <alignment horizontal="right"/>
    </xf>
    <xf numFmtId="3" fontId="36" fillId="0" borderId="0" xfId="0" applyNumberFormat="1" applyFont="1"/>
  </cellXfs>
  <cellStyles count="10">
    <cellStyle name="Navadno" xfId="0" builtinId="0"/>
    <cellStyle name="Navadno 5" xfId="8" xr:uid="{00000000-0005-0000-0000-000000000000}"/>
    <cellStyle name="Navadno 6" xfId="9" xr:uid="{00000000-0005-0000-0000-000001000000}"/>
    <cellStyle name="Navadno_List1" xfId="1" xr:uid="{00000000-0005-0000-0000-000002000000}"/>
    <cellStyle name="Normal 2" xfId="5" xr:uid="{00000000-0005-0000-0000-000004000000}"/>
    <cellStyle name="Normal 3" xfId="7" xr:uid="{00000000-0005-0000-0000-000005000000}"/>
    <cellStyle name="Normal 4" xfId="4" xr:uid="{00000000-0005-0000-0000-000006000000}"/>
    <cellStyle name="Normal_Sheet1" xfId="2" xr:uid="{00000000-0005-0000-0000-000007000000}"/>
    <cellStyle name="Odstotek" xfId="3" builtinId="5"/>
    <cellStyle name="Percent 2" xfId="6" xr:uid="{00000000-0005-0000-0000-000009000000}"/>
  </cellStyles>
  <dxfs count="25">
    <dxf>
      <font>
        <strike val="0"/>
        <color rgb="FFC00000"/>
      </font>
    </dxf>
    <dxf>
      <font>
        <color theme="3"/>
      </font>
    </dxf>
    <dxf>
      <font>
        <strike val="0"/>
        <color rgb="FFC00000"/>
      </font>
    </dxf>
    <dxf>
      <font>
        <color theme="3"/>
      </font>
    </dxf>
    <dxf>
      <font>
        <color theme="3"/>
      </font>
    </dxf>
    <dxf>
      <font>
        <color rgb="FFC00000"/>
      </font>
    </dxf>
    <dxf>
      <font>
        <strike val="0"/>
        <color rgb="FFC00000"/>
      </font>
    </dxf>
    <dxf>
      <font>
        <color theme="3"/>
      </font>
    </dxf>
    <dxf>
      <font>
        <color rgb="FFC00000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color rgb="FFC00000"/>
        <name val="Cambria"/>
        <scheme val="none"/>
      </font>
    </dxf>
    <dxf>
      <font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 sz="1200" b="1"/>
              <a:t>Rast prenočitve turistov</a:t>
            </a:r>
            <a:r>
              <a:rPr lang="sl-SI" sz="1200" b="1" baseline="0"/>
              <a:t> iz</a:t>
            </a:r>
            <a:r>
              <a:rPr lang="sl-SI" sz="1200" b="1"/>
              <a:t> ključnih</a:t>
            </a:r>
            <a:r>
              <a:rPr lang="sl-SI" sz="1200" b="1" baseline="0"/>
              <a:t> trgov </a:t>
            </a:r>
            <a:r>
              <a:rPr lang="sl-SI" sz="1200" b="1"/>
              <a:t>(I-VI 23/I-VI 22) 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 sz="1200" b="1"/>
              <a:t>Growth of overnight stays of key</a:t>
            </a:r>
            <a:r>
              <a:rPr lang="sl-SI" sz="1200" b="1" baseline="0"/>
              <a:t> </a:t>
            </a:r>
            <a:r>
              <a:rPr lang="sl-SI" sz="1200" b="1"/>
              <a:t>markets (I-VI</a:t>
            </a:r>
            <a:r>
              <a:rPr lang="sl-SI" sz="1200" b="1" baseline="0"/>
              <a:t> 23/I-VI 22)</a:t>
            </a:r>
            <a:r>
              <a:rPr lang="sl-SI" sz="1200" b="1"/>
              <a:t> </a:t>
            </a:r>
          </a:p>
        </c:rich>
      </c:tx>
      <c:layout>
        <c:manualLayout>
          <c:xMode val="edge"/>
          <c:yMode val="edge"/>
          <c:x val="0.28934086069429998"/>
          <c:y val="2.7599009029313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74563179602545E-2"/>
          <c:y val="0.16695206082461156"/>
          <c:w val="0.92003950085550501"/>
          <c:h val="0.7930706848172453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'Data by Markets'!$N$15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Total;</a:t>
                    </a:r>
                  </a:p>
                  <a:p>
                    <a:r>
                      <a:rPr lang="en-US"/>
                      <a:t> 28,0</a:t>
                    </a:r>
                    <a:r>
                      <a:rPr lang="en-US" baseline="0"/>
                      <a:t> %</a:t>
                    </a:r>
                  </a:p>
                  <a:p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Markets'!$M$15</c:f>
              <c:numCache>
                <c:formatCode>0.0%</c:formatCode>
                <c:ptCount val="1"/>
                <c:pt idx="0">
                  <c:v>0.27959946745570252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6-4824-8983-6A1FE7EE794E}"/>
            </c:ext>
          </c:extLst>
        </c:ser>
        <c:ser>
          <c:idx val="13"/>
          <c:order val="1"/>
          <c:tx>
            <c:strRef>
              <c:f>'Data by Markets'!$N$13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Domestic; </a:t>
                    </a:r>
                  </a:p>
                  <a:p>
                    <a:r>
                      <a:rPr lang="en-US" baseline="0"/>
                      <a:t>-31,9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Markets'!$M$13</c:f>
              <c:numCache>
                <c:formatCode>0.0%</c:formatCode>
                <c:ptCount val="1"/>
                <c:pt idx="0">
                  <c:v>-0.31944637834526163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C6-4824-8983-6A1FE7EE794E}"/>
            </c:ext>
          </c:extLst>
        </c:ser>
        <c:ser>
          <c:idx val="14"/>
          <c:order val="2"/>
          <c:tx>
            <c:strRef>
              <c:f>'Data by Markets'!$N$14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Foreign; </a:t>
                    </a:r>
                  </a:p>
                  <a:p>
                    <a:r>
                      <a:rPr lang="en-US" baseline="0"/>
                      <a:t>34,5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Markets'!$M$14</c:f>
              <c:numCache>
                <c:formatCode>0.0%</c:formatCode>
                <c:ptCount val="1"/>
                <c:pt idx="0">
                  <c:v>0.3450314899674683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C6-4824-8983-6A1FE7EE794E}"/>
            </c:ext>
          </c:extLst>
        </c:ser>
        <c:ser>
          <c:idx val="15"/>
          <c:order val="3"/>
          <c:tx>
            <c:strRef>
              <c:f>'Data by Markets'!$N$18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United</a:t>
                    </a:r>
                    <a:r>
                      <a:rPr lang="en-US" baseline="0"/>
                      <a:t> S.</a:t>
                    </a:r>
                    <a:r>
                      <a:rPr lang="en-US"/>
                      <a:t>; </a:t>
                    </a:r>
                  </a:p>
                  <a:p>
                    <a:r>
                      <a:rPr lang="en-US" baseline="0"/>
                      <a:t>42,5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Markets'!$M$18</c:f>
              <c:numCache>
                <c:formatCode>0.0%</c:formatCode>
                <c:ptCount val="1"/>
                <c:pt idx="0">
                  <c:v>0.42207484604452872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C6-4824-8983-6A1FE7EE794E}"/>
            </c:ext>
          </c:extLst>
        </c:ser>
        <c:ser>
          <c:idx val="16"/>
          <c:order val="4"/>
          <c:tx>
            <c:strRef>
              <c:f>'Data by Markets'!$N$19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047619047618991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United</a:t>
                    </a:r>
                    <a:r>
                      <a:rPr lang="en-US" baseline="0"/>
                      <a:t> K.</a:t>
                    </a:r>
                    <a:r>
                      <a:rPr lang="en-US"/>
                      <a:t>; </a:t>
                    </a:r>
                  </a:p>
                  <a:p>
                    <a:r>
                      <a:rPr lang="en-US" baseline="0"/>
                      <a:t>50,0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Markets'!$M$19</c:f>
              <c:numCache>
                <c:formatCode>0.0%</c:formatCode>
                <c:ptCount val="1"/>
                <c:pt idx="0">
                  <c:v>0.49987037397109335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C6-4824-8983-6A1FE7EE794E}"/>
            </c:ext>
          </c:extLst>
        </c:ser>
        <c:ser>
          <c:idx val="17"/>
          <c:order val="5"/>
          <c:tx>
            <c:strRef>
              <c:f>'Data by Markets'!$N$20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DD829FE-409D-420B-A45A-BDD8A9442160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18B1F064-87E2-486B-8CB3-8E57A69C7123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Markets'!$M$20</c:f>
              <c:numCache>
                <c:formatCode>0.0%</c:formatCode>
                <c:ptCount val="1"/>
                <c:pt idx="0">
                  <c:v>1.0437577724848768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C6-4824-8983-6A1FE7EE794E}"/>
            </c:ext>
          </c:extLst>
        </c:ser>
        <c:ser>
          <c:idx val="18"/>
          <c:order val="6"/>
          <c:tx>
            <c:strRef>
              <c:f>'Data by Markets'!$N$21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D4BC5FC-AD76-48B7-B937-CB90435558FF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78AF0CA9-99AA-4F54-8532-AB35E0C3D6E7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Markets'!$M$21</c:f>
              <c:numCache>
                <c:formatCode>0.0%</c:formatCode>
                <c:ptCount val="1"/>
                <c:pt idx="0">
                  <c:v>0.27095004001371903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C6-4824-8983-6A1FE7EE794E}"/>
            </c:ext>
          </c:extLst>
        </c:ser>
        <c:ser>
          <c:idx val="19"/>
          <c:order val="7"/>
          <c:tx>
            <c:strRef>
              <c:f>'Data by Markets'!$N$22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0AE4259-9243-4E76-89D9-6DCAA37DEF24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2252CA20-E893-41DD-A9D7-CCDE16A70880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Markets'!$M$22</c:f>
              <c:numCache>
                <c:formatCode>0.0%</c:formatCode>
                <c:ptCount val="1"/>
                <c:pt idx="0">
                  <c:v>0.28225731966380352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C6-4824-8983-6A1FE7EE794E}"/>
            </c:ext>
          </c:extLst>
        </c:ser>
        <c:ser>
          <c:idx val="20"/>
          <c:order val="8"/>
          <c:tx>
            <c:strRef>
              <c:f>'Data by Markets'!$N$23</c:f>
              <c:strCache>
                <c:ptCount val="1"/>
                <c:pt idx="0">
                  <c:v>Spain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6771492160978254E-2"/>
                </c:manualLayout>
              </c:layout>
              <c:tx>
                <c:rich>
                  <a:bodyPr/>
                  <a:lstStyle/>
                  <a:p>
                    <a:fld id="{3E2D9DAF-BEDC-40A1-8CC9-9A3B55EB036E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749E5CD9-3B4C-4321-8793-65B7BA579871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Markets'!$M$23</c:f>
              <c:numCache>
                <c:formatCode>0.0%</c:formatCode>
                <c:ptCount val="1"/>
                <c:pt idx="0">
                  <c:v>0.59512223049178459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C6-4824-8983-6A1FE7EE794E}"/>
            </c:ext>
          </c:extLst>
        </c:ser>
        <c:ser>
          <c:idx val="21"/>
          <c:order val="9"/>
          <c:tx>
            <c:strRef>
              <c:f>'Data by Markets'!$N$24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Austria; </a:t>
                    </a:r>
                  </a:p>
                  <a:p>
                    <a:r>
                      <a:rPr lang="en-US" baseline="0"/>
                      <a:t>15,0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Markets'!$M$24</c:f>
              <c:numCache>
                <c:formatCode>0.0%</c:formatCode>
                <c:ptCount val="1"/>
                <c:pt idx="0">
                  <c:v>0.15036663174935724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CC6-4824-8983-6A1FE7EE794E}"/>
            </c:ext>
          </c:extLst>
        </c:ser>
        <c:ser>
          <c:idx val="22"/>
          <c:order val="10"/>
          <c:tx>
            <c:strRef>
              <c:f>'Data by Markets'!$N$25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29C1086-4D90-431A-ACFB-23CA419ADDFF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89156A7-BBD2-40F6-8ED3-C24EE1D44670}" type="VALUE">
                      <a:rPr lang="en-US" baseline="0"/>
                      <a:pPr/>
                      <a:t>[VREDNOST]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Markets'!$M$25</c:f>
              <c:numCache>
                <c:formatCode>0.0%</c:formatCode>
                <c:ptCount val="1"/>
                <c:pt idx="0">
                  <c:v>-6.2057702776266406E-3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C6-4824-8983-6A1FE7EE794E}"/>
            </c:ext>
          </c:extLst>
        </c:ser>
        <c:ser>
          <c:idx val="23"/>
          <c:order val="11"/>
          <c:tx>
            <c:strRef>
              <c:f>'Data by Markets'!$N$26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Serbia; </a:t>
                    </a:r>
                  </a:p>
                  <a:p>
                    <a:r>
                      <a:rPr lang="en-US" baseline="0"/>
                      <a:t>15,1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CC6-4824-8983-6A1FE7EE7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Markets'!$M$26</c:f>
              <c:numCache>
                <c:formatCode>0.0%</c:formatCode>
                <c:ptCount val="1"/>
                <c:pt idx="0">
                  <c:v>0.15079629677121531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C6-4824-8983-6A1FE7EE794E}"/>
            </c:ext>
          </c:extLst>
        </c:ser>
        <c:ser>
          <c:idx val="0"/>
          <c:order val="12"/>
          <c:tx>
            <c:strRef>
              <c:f>'Data by Markets'!$N$27</c:f>
              <c:strCache>
                <c:ptCount val="1"/>
                <c:pt idx="0">
                  <c:v>Croatia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AA3F201-6D3D-4485-B799-1630F8EBC612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DA45018F-4861-45CE-A13F-E3046E5ED336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'Data by Markets'!$M$27</c:f>
              <c:numCache>
                <c:formatCode>0.0%</c:formatCode>
                <c:ptCount val="1"/>
                <c:pt idx="0">
                  <c:v>0.34395318595578656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7-4A9D-9396-F89CFB1F79DC}"/>
            </c:ext>
          </c:extLst>
        </c:ser>
        <c:ser>
          <c:idx val="1"/>
          <c:order val="13"/>
          <c:tx>
            <c:strRef>
              <c:f>'Data by Markets'!$N$28</c:f>
              <c:strCache>
                <c:ptCount val="1"/>
                <c:pt idx="0">
                  <c:v>Benelux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21E3BF-C315-400D-A116-3DFA290BB6B7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14E6409A-094E-449A-A483-F231FE6BA4D3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FB7-4A9D-9396-F89CFB1F79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'Data by Markets'!$M$28</c:f>
              <c:numCache>
                <c:formatCode>0.0%</c:formatCode>
                <c:ptCount val="1"/>
                <c:pt idx="0">
                  <c:v>3.0635807947100036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7-4A9D-9396-F89CFB1F79DC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70"/>
        <c:axId val="172513536"/>
        <c:axId val="172527616"/>
      </c:barChart>
      <c:catAx>
        <c:axId val="172513536"/>
        <c:scaling>
          <c:orientation val="minMax"/>
        </c:scaling>
        <c:delete val="1"/>
        <c:axPos val="b"/>
        <c:majorTickMark val="out"/>
        <c:minorTickMark val="none"/>
        <c:tickLblPos val="none"/>
        <c:crossAx val="172527616"/>
        <c:crosses val="autoZero"/>
        <c:auto val="1"/>
        <c:lblAlgn val="ctr"/>
        <c:lblOffset val="100"/>
        <c:noMultiLvlLbl val="0"/>
      </c:catAx>
      <c:valAx>
        <c:axId val="172527616"/>
        <c:scaling>
          <c:orientation val="minMax"/>
          <c:max val="3.5"/>
          <c:min val="-0.5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 sz="1000"/>
                  <a:t>sprememba / change (%)</a:t>
                </a:r>
              </a:p>
            </c:rich>
          </c:tx>
          <c:layout>
            <c:manualLayout>
              <c:xMode val="edge"/>
              <c:yMode val="edge"/>
              <c:x val="6.0861437131679305E-3"/>
              <c:y val="0.3284696739727571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725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0.98425196850393659" l="0.98425196850393659" r="0.74803149606299479" t="0.98425196850393659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 sz="1200" b="1"/>
              <a:t>Rast</a:t>
            </a:r>
            <a:r>
              <a:rPr lang="sl-SI" sz="1200" b="1" baseline="0"/>
              <a:t> prihodov</a:t>
            </a:r>
            <a:r>
              <a:rPr lang="sl-SI" sz="1200" b="1"/>
              <a:t> turistov</a:t>
            </a:r>
            <a:r>
              <a:rPr lang="sl-SI" sz="1200" b="1" baseline="0"/>
              <a:t> iz</a:t>
            </a:r>
            <a:r>
              <a:rPr lang="sl-SI" sz="1200" b="1"/>
              <a:t> ključnih</a:t>
            </a:r>
            <a:r>
              <a:rPr lang="sl-SI" sz="1200" b="1" baseline="0"/>
              <a:t> trgov </a:t>
            </a:r>
            <a:r>
              <a:rPr lang="sl-SI" sz="1200" b="1"/>
              <a:t>(I-VI 23/I-VI 22) 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 sz="1200" b="1"/>
              <a:t>Growth of international</a:t>
            </a:r>
            <a:r>
              <a:rPr lang="sl-SI" sz="1200" b="1" baseline="0"/>
              <a:t> Tourist Arrivals</a:t>
            </a:r>
            <a:r>
              <a:rPr lang="sl-SI" sz="1200" b="1"/>
              <a:t> of key</a:t>
            </a:r>
            <a:r>
              <a:rPr lang="sl-SI" sz="1200" b="1" baseline="0"/>
              <a:t> </a:t>
            </a:r>
            <a:r>
              <a:rPr lang="sl-SI" sz="1200" b="1"/>
              <a:t>markets (I-</a:t>
            </a:r>
            <a:r>
              <a:rPr lang="sl-SI" sz="1200" b="1" baseline="0"/>
              <a:t>VI 23/I-VI 22)</a:t>
            </a:r>
            <a:r>
              <a:rPr lang="sl-SI" sz="1200" b="1"/>
              <a:t> </a:t>
            </a:r>
          </a:p>
        </c:rich>
      </c:tx>
      <c:layout>
        <c:manualLayout>
          <c:xMode val="edge"/>
          <c:yMode val="edge"/>
          <c:x val="0.2918996256210023"/>
          <c:y val="3.7908390266631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614724529296857E-2"/>
          <c:y val="0.17975982496183601"/>
          <c:w val="0.89805279640398306"/>
          <c:h val="0.764227655753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by Markets'!$N$15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Total; </a:t>
                    </a:r>
                  </a:p>
                  <a:p>
                    <a:r>
                      <a:rPr lang="en-US" sz="800" baseline="0"/>
                      <a:t>33,1 </a:t>
                    </a:r>
                    <a:r>
                      <a:rPr lang="en-US" sz="800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Markets'!$G$15</c:f>
              <c:numCache>
                <c:formatCode>0.0%</c:formatCode>
                <c:ptCount val="1"/>
                <c:pt idx="0">
                  <c:v>0.33056363880556916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B-4582-8D28-5D6060F094AD}"/>
            </c:ext>
          </c:extLst>
        </c:ser>
        <c:ser>
          <c:idx val="1"/>
          <c:order val="1"/>
          <c:tx>
            <c:strRef>
              <c:f>'Data by Markets'!$N$13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902154111133641E-3"/>
                  <c:y val="-7.0173596721462448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Domestic; </a:t>
                    </a:r>
                  </a:p>
                  <a:p>
                    <a:r>
                      <a:rPr lang="en-US" sz="800" baseline="0"/>
                      <a:t>-31,7 </a:t>
                    </a:r>
                    <a:r>
                      <a:rPr lang="en-US" sz="800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Markets'!$G$13</c:f>
              <c:numCache>
                <c:formatCode>0.0%</c:formatCode>
                <c:ptCount val="1"/>
                <c:pt idx="0">
                  <c:v>-0.31739835868977351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DB-4582-8D28-5D6060F094AD}"/>
            </c:ext>
          </c:extLst>
        </c:ser>
        <c:ser>
          <c:idx val="2"/>
          <c:order val="2"/>
          <c:tx>
            <c:strRef>
              <c:f>'Data by Markets'!$N$14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902154111133641E-3"/>
                  <c:y val="2.3397338490583415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Foreign; </a:t>
                    </a:r>
                  </a:p>
                  <a:p>
                    <a:r>
                      <a:rPr lang="en-US" sz="800" baseline="0"/>
                      <a:t>42,5 </a:t>
                    </a:r>
                    <a:r>
                      <a:rPr lang="en-US" sz="800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Markets'!$G$14</c:f>
              <c:numCache>
                <c:formatCode>0.0%</c:formatCode>
                <c:ptCount val="1"/>
                <c:pt idx="0">
                  <c:v>0.42476275775310396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DB-4582-8D28-5D6060F094AD}"/>
            </c:ext>
          </c:extLst>
        </c:ser>
        <c:ser>
          <c:idx val="3"/>
          <c:order val="3"/>
          <c:tx>
            <c:strRef>
              <c:f>'Data by Markets'!$N$18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4134275618374558E-2"/>
                  <c:y val="-3.436427046683184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United</a:t>
                    </a:r>
                    <a:r>
                      <a:rPr lang="en-US" baseline="0"/>
                      <a:t> States</a:t>
                    </a:r>
                    <a:r>
                      <a:rPr lang="en-US"/>
                      <a:t>; </a:t>
                    </a:r>
                  </a:p>
                  <a:p>
                    <a:r>
                      <a:rPr lang="en-US" baseline="0"/>
                      <a:t>48,4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val>
            <c:numRef>
              <c:f>'Data by Markets'!$G$18</c:f>
              <c:numCache>
                <c:formatCode>0.0%</c:formatCode>
                <c:ptCount val="1"/>
                <c:pt idx="0">
                  <c:v>0.48373065190373976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DB-4582-8D28-5D6060F094AD}"/>
            </c:ext>
          </c:extLst>
        </c:ser>
        <c:ser>
          <c:idx val="4"/>
          <c:order val="4"/>
          <c:tx>
            <c:strRef>
              <c:f>'Data by Markets'!$N$19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7114252061248524E-3"/>
                  <c:y val="-0.15601378728003681"/>
                </c:manualLayout>
              </c:layout>
              <c:tx>
                <c:rich>
                  <a:bodyPr/>
                  <a:lstStyle/>
                  <a:p>
                    <a:fld id="{D4414CC8-3072-4D87-875A-ECA453A9072E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8B35BFE-AA74-4CC2-AB37-2C0D12CDD543}" type="VALUE">
                      <a:rPr lang="en-US" baseline="0"/>
                      <a:pPr/>
                      <a:t>[VREDNOST]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Markets'!$G$19</c:f>
              <c:numCache>
                <c:formatCode>0.0%</c:formatCode>
                <c:ptCount val="1"/>
                <c:pt idx="0">
                  <c:v>0.5327670848593471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DB-4582-8D28-5D6060F094AD}"/>
            </c:ext>
          </c:extLst>
        </c:ser>
        <c:ser>
          <c:idx val="5"/>
          <c:order val="5"/>
          <c:tx>
            <c:strRef>
              <c:f>'Data by Markets'!$N$20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Markets'!$G$20</c:f>
              <c:numCache>
                <c:formatCode>0.0%</c:formatCode>
                <c:ptCount val="1"/>
                <c:pt idx="0">
                  <c:v>0.88751170192847784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DB-4582-8D28-5D6060F094AD}"/>
            </c:ext>
          </c:extLst>
        </c:ser>
        <c:ser>
          <c:idx val="6"/>
          <c:order val="6"/>
          <c:tx>
            <c:strRef>
              <c:f>'Data by Markets'!$N$21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2819002748331371E-3"/>
                  <c:y val="-2.0618562280099111E-2"/>
                </c:manualLayout>
              </c:layout>
              <c:tx>
                <c:rich>
                  <a:bodyPr/>
                  <a:lstStyle/>
                  <a:p>
                    <a:fld id="{6BD063BC-6B6B-4584-B79B-CD8641F5068B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CB0A7B37-B773-4BDC-AFAC-13B32BB55EF3}" type="VALUE">
                      <a:rPr lang="en-US" baseline="0"/>
                      <a:pPr/>
                      <a:t>[VREDNOST]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Markets'!$G$21</c:f>
              <c:numCache>
                <c:formatCode>0.0%</c:formatCode>
                <c:ptCount val="1"/>
                <c:pt idx="0">
                  <c:v>0.22920361701509023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DB-4582-8D28-5D6060F094AD}"/>
            </c:ext>
          </c:extLst>
        </c:ser>
        <c:ser>
          <c:idx val="7"/>
          <c:order val="7"/>
          <c:tx>
            <c:strRef>
              <c:f>'Data by Markets'!$N$22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D025270-30D2-41A5-AAF0-BE5B297C078E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5E50AF6A-5D7F-4238-A7F9-D17909FF4A2F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Markets'!$G$22</c:f>
              <c:numCache>
                <c:formatCode>0.0%</c:formatCode>
                <c:ptCount val="1"/>
                <c:pt idx="0">
                  <c:v>0.32789504667395536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DB-4582-8D28-5D6060F094AD}"/>
            </c:ext>
          </c:extLst>
        </c:ser>
        <c:ser>
          <c:idx val="8"/>
          <c:order val="8"/>
          <c:tx>
            <c:strRef>
              <c:f>'Data by Markets'!$N$23</c:f>
              <c:strCache>
                <c:ptCount val="1"/>
                <c:pt idx="0">
                  <c:v>Spain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Spain;</a:t>
                    </a:r>
                  </a:p>
                  <a:p>
                    <a:r>
                      <a:rPr lang="en-US" baseline="0"/>
                      <a:t> </a:t>
                    </a:r>
                    <a:fld id="{C60AEB9D-832B-45C5-A899-C1F6124CA957}" type="VALUE">
                      <a:rPr lang="en-US" baseline="0"/>
                      <a:pPr/>
                      <a:t>[VREDNOST]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Markets'!$G$23</c:f>
              <c:numCache>
                <c:formatCode>0.0%</c:formatCode>
                <c:ptCount val="1"/>
                <c:pt idx="0">
                  <c:v>0.62931449670894213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DB-4582-8D28-5D6060F094AD}"/>
            </c:ext>
          </c:extLst>
        </c:ser>
        <c:ser>
          <c:idx val="9"/>
          <c:order val="9"/>
          <c:tx>
            <c:strRef>
              <c:f>'Data by Markets'!$N$24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6057479116481418E-3"/>
                  <c:y val="-3.83689634718070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Austria;</a:t>
                    </a:r>
                  </a:p>
                  <a:p>
                    <a:r>
                      <a:rPr lang="en-US"/>
                      <a:t> 17,4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Markets'!$G$24</c:f>
              <c:numCache>
                <c:formatCode>0.0%</c:formatCode>
                <c:ptCount val="1"/>
                <c:pt idx="0">
                  <c:v>0.17380555704842265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DB-4582-8D28-5D6060F094AD}"/>
            </c:ext>
          </c:extLst>
        </c:ser>
        <c:ser>
          <c:idx val="10"/>
          <c:order val="10"/>
          <c:tx>
            <c:strRef>
              <c:f>'Data by Markets'!$N$25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DB-4582-8D28-5D6060F094A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Hungary;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4,5 %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Markets'!$G$25</c:f>
              <c:numCache>
                <c:formatCode>0.0%</c:formatCode>
                <c:ptCount val="1"/>
                <c:pt idx="0">
                  <c:v>4.5434347922683714E-2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DB-4582-8D28-5D6060F094AD}"/>
            </c:ext>
          </c:extLst>
        </c:ser>
        <c:ser>
          <c:idx val="11"/>
          <c:order val="11"/>
          <c:tx>
            <c:strRef>
              <c:f>'Data by Markets'!$N$26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Serbia; </a:t>
                    </a:r>
                  </a:p>
                  <a:p>
                    <a:r>
                      <a:rPr lang="en-US" baseline="0"/>
                      <a:t>21,5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E6DB-4582-8D28-5D6060F0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l-SI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by Markets'!$G$26</c:f>
              <c:numCache>
                <c:formatCode>0.0%</c:formatCode>
                <c:ptCount val="1"/>
                <c:pt idx="0">
                  <c:v>0.21466440462305172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DB-4582-8D28-5D6060F094AD}"/>
            </c:ext>
          </c:extLst>
        </c:ser>
        <c:ser>
          <c:idx val="12"/>
          <c:order val="12"/>
          <c:tx>
            <c:strRef>
              <c:f>'Data by Markets'!$N$27</c:f>
              <c:strCache>
                <c:ptCount val="1"/>
                <c:pt idx="0">
                  <c:v>Croatia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DD2CCE8-3FB8-4C9E-930D-5BDC53ED45A9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0B873506-C632-4219-9EF1-2A49250B2F5D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'Data by Markets'!$G$27</c:f>
              <c:numCache>
                <c:formatCode>0.0%</c:formatCode>
                <c:ptCount val="1"/>
                <c:pt idx="0">
                  <c:v>0.42377131394182554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07-452B-9D47-775D38C96D36}"/>
            </c:ext>
          </c:extLst>
        </c:ser>
        <c:ser>
          <c:idx val="13"/>
          <c:order val="13"/>
          <c:tx>
            <c:strRef>
              <c:f>'Data by Markets'!$N$28</c:f>
              <c:strCache>
                <c:ptCount val="1"/>
                <c:pt idx="0">
                  <c:v>Benelux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80821C8-ECF6-4548-8478-E351E23F9A96}" type="SERIESNAME">
                      <a:rPr lang="en-US"/>
                      <a:pPr/>
                      <a:t>[IME NIZA]</a:t>
                    </a:fld>
                    <a:r>
                      <a:rPr lang="en-US" baseline="0"/>
                      <a:t>; </a:t>
                    </a:r>
                  </a:p>
                  <a:p>
                    <a:fld id="{AF9505A4-5CE8-47BE-B770-B85265948482}" type="VALUE">
                      <a:rPr lang="en-US" baseline="0"/>
                      <a:pPr/>
                      <a:t>[VREDNOST]</a:t>
                    </a:fld>
                    <a:endParaRPr lang="sl-SI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007-452B-9D47-775D38C96D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'Data by Markets'!$G$28</c:f>
              <c:numCache>
                <c:formatCode>0.0%</c:formatCode>
                <c:ptCount val="1"/>
                <c:pt idx="0">
                  <c:v>2.6997982443427384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07-452B-9D47-775D38C96D3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70"/>
        <c:axId val="174732800"/>
        <c:axId val="174734336"/>
      </c:barChart>
      <c:catAx>
        <c:axId val="174732800"/>
        <c:scaling>
          <c:orientation val="minMax"/>
        </c:scaling>
        <c:delete val="1"/>
        <c:axPos val="b"/>
        <c:majorTickMark val="out"/>
        <c:minorTickMark val="none"/>
        <c:tickLblPos val="none"/>
        <c:crossAx val="174734336"/>
        <c:crosses val="autoZero"/>
        <c:auto val="1"/>
        <c:lblAlgn val="ctr"/>
        <c:lblOffset val="100"/>
        <c:noMultiLvlLbl val="0"/>
      </c:catAx>
      <c:valAx>
        <c:axId val="174734336"/>
        <c:scaling>
          <c:orientation val="minMax"/>
          <c:max val="4"/>
          <c:min val="-0.5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 sz="1000"/>
                  <a:t>sprememba / change (%)</a:t>
                </a:r>
              </a:p>
            </c:rich>
          </c:tx>
          <c:layout>
            <c:manualLayout>
              <c:xMode val="edge"/>
              <c:yMode val="edge"/>
              <c:x val="8.5025563846347768E-3"/>
              <c:y val="0.305914999356214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7473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0.19685039370078738" l="1.5748031496063029" r="0.98425196850393659" t="0.19685039370078738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2152651</xdr:colOff>
      <xdr:row>55</xdr:row>
      <xdr:rowOff>85726</xdr:rowOff>
    </xdr:from>
    <xdr:to>
      <xdr:col>12</xdr:col>
      <xdr:colOff>238126</xdr:colOff>
      <xdr:row>82</xdr:row>
      <xdr:rowOff>38100</xdr:rowOff>
    </xdr:to>
    <xdr:graphicFrame macro="">
      <xdr:nvGraphicFramePr>
        <xdr:cNvPr id="7171" name="Chart 3">
          <a:extLst>
            <a:ext uri="{FF2B5EF4-FFF2-40B4-BE49-F238E27FC236}">
              <a16:creationId xmlns:a16="http://schemas.microsoft.com/office/drawing/2014/main" id="{00000000-0008-0000-01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2162175</xdr:colOff>
      <xdr:row>29</xdr:row>
      <xdr:rowOff>142876</xdr:rowOff>
    </xdr:from>
    <xdr:to>
      <xdr:col>12</xdr:col>
      <xdr:colOff>257175</xdr:colOff>
      <xdr:row>53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171"/>
  <sheetViews>
    <sheetView tabSelected="1" view="pageBreakPreview" topLeftCell="H1" zoomScale="110" zoomScaleNormal="100" zoomScaleSheetLayoutView="110" workbookViewId="0">
      <selection activeCell="M8" sqref="M8:U70"/>
    </sheetView>
  </sheetViews>
  <sheetFormatPr defaultRowHeight="12.75" x14ac:dyDescent="0.2"/>
  <cols>
    <col min="1" max="1" width="26.140625" customWidth="1"/>
    <col min="3" max="3" width="12.42578125" customWidth="1"/>
    <col min="4" max="4" width="12.140625" customWidth="1"/>
    <col min="5" max="5" width="16.140625" customWidth="1"/>
    <col min="6" max="6" width="12.140625" customWidth="1"/>
    <col min="7" max="7" width="10.7109375" customWidth="1"/>
    <col min="8" max="8" width="11" customWidth="1"/>
    <col min="9" max="9" width="15.85546875" customWidth="1"/>
    <col min="10" max="10" width="28.140625" customWidth="1"/>
    <col min="11" max="11" width="10.85546875" customWidth="1"/>
    <col min="12" max="12" width="10.140625" hidden="1" customWidth="1"/>
    <col min="13" max="13" width="27" customWidth="1"/>
    <col min="16" max="16" width="12.28515625" customWidth="1"/>
    <col min="17" max="17" width="11.85546875" customWidth="1"/>
    <col min="18" max="18" width="9.7109375" customWidth="1"/>
    <col min="19" max="19" width="11.140625" customWidth="1"/>
    <col min="20" max="21" width="12.85546875" customWidth="1"/>
    <col min="22" max="22" width="26.5703125" customWidth="1"/>
    <col min="23" max="23" width="11.7109375" customWidth="1"/>
    <col min="26" max="26" width="7.14062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</row>
    <row r="2" spans="1:26" ht="15.75" customHeight="1" x14ac:dyDescent="0.25">
      <c r="A2" s="268" t="s">
        <v>213</v>
      </c>
      <c r="B2" s="268"/>
      <c r="C2" s="268"/>
      <c r="D2" s="268"/>
      <c r="E2" s="268"/>
      <c r="F2" s="268"/>
      <c r="G2" s="268"/>
      <c r="H2" s="268"/>
      <c r="I2" s="269"/>
      <c r="J2" s="269"/>
      <c r="K2" s="269"/>
      <c r="M2" s="101" t="s">
        <v>217</v>
      </c>
      <c r="N2" s="102"/>
      <c r="O2" s="102"/>
      <c r="P2" s="102"/>
      <c r="Q2" s="102"/>
      <c r="R2" s="102"/>
      <c r="S2" s="102"/>
      <c r="T2" s="102"/>
      <c r="U2" s="131"/>
      <c r="V2" s="132" t="s">
        <v>175</v>
      </c>
    </row>
    <row r="3" spans="1:26" ht="15.75" customHeight="1" x14ac:dyDescent="0.2">
      <c r="A3" s="270" t="s">
        <v>216</v>
      </c>
      <c r="B3" s="270"/>
      <c r="C3" s="270"/>
      <c r="D3" s="270"/>
      <c r="E3" s="270"/>
      <c r="F3" s="270"/>
      <c r="G3" s="270"/>
      <c r="H3" s="270"/>
      <c r="I3" s="136"/>
      <c r="J3" s="136"/>
      <c r="K3" s="136"/>
      <c r="M3" s="102" t="s">
        <v>218</v>
      </c>
      <c r="N3" s="102"/>
      <c r="O3" s="102"/>
      <c r="P3" s="102"/>
      <c r="Q3" s="102"/>
      <c r="R3" s="102"/>
      <c r="S3" s="102"/>
      <c r="T3" s="102"/>
      <c r="U3" s="131"/>
      <c r="V3" s="132" t="s">
        <v>176</v>
      </c>
    </row>
    <row r="4" spans="1:26" ht="14.1" customHeight="1" x14ac:dyDescent="0.2">
      <c r="A4" s="6" t="s">
        <v>214</v>
      </c>
      <c r="I4" s="60"/>
      <c r="M4" s="164" t="s">
        <v>219</v>
      </c>
    </row>
    <row r="5" spans="1:26" ht="14.1" customHeight="1" x14ac:dyDescent="0.2">
      <c r="A5" s="46" t="s">
        <v>215</v>
      </c>
      <c r="H5" s="60"/>
      <c r="I5" s="60"/>
      <c r="J5" s="60"/>
      <c r="M5" s="164" t="s">
        <v>220</v>
      </c>
      <c r="V5" s="103"/>
    </row>
    <row r="6" spans="1:26" ht="14.1" customHeight="1" x14ac:dyDescent="0.2">
      <c r="A6" s="47" t="s">
        <v>206</v>
      </c>
      <c r="I6" s="238"/>
      <c r="J6" s="60"/>
      <c r="M6" s="47" t="s">
        <v>205</v>
      </c>
      <c r="W6" s="165" t="s">
        <v>192</v>
      </c>
    </row>
    <row r="7" spans="1:26" ht="14.1" customHeight="1" thickBot="1" x14ac:dyDescent="0.25">
      <c r="A7" s="163"/>
      <c r="W7" s="166" t="s">
        <v>192</v>
      </c>
      <c r="X7" s="167"/>
      <c r="Y7" s="167"/>
      <c r="Z7" s="167"/>
    </row>
    <row r="8" spans="1:26" ht="14.1" customHeight="1" x14ac:dyDescent="0.2">
      <c r="A8" s="241"/>
      <c r="B8" s="244" t="s">
        <v>0</v>
      </c>
      <c r="C8" s="245"/>
      <c r="D8" s="245"/>
      <c r="E8" s="245"/>
      <c r="F8" s="244" t="s">
        <v>1</v>
      </c>
      <c r="G8" s="245"/>
      <c r="H8" s="245"/>
      <c r="I8" s="246"/>
      <c r="J8" s="272">
        <v>45115</v>
      </c>
      <c r="K8" s="271"/>
      <c r="M8" s="241"/>
      <c r="N8" s="244" t="s">
        <v>0</v>
      </c>
      <c r="O8" s="245"/>
      <c r="P8" s="245"/>
      <c r="Q8" s="245"/>
      <c r="R8" s="244" t="s">
        <v>1</v>
      </c>
      <c r="S8" s="245"/>
      <c r="T8" s="245"/>
      <c r="U8" s="246"/>
      <c r="V8" s="247"/>
      <c r="W8" s="174" t="s">
        <v>208</v>
      </c>
      <c r="X8" s="181" t="s">
        <v>193</v>
      </c>
      <c r="Y8" s="181" t="s">
        <v>182</v>
      </c>
      <c r="Z8" s="182" t="s">
        <v>194</v>
      </c>
    </row>
    <row r="9" spans="1:26" ht="12.75" customHeight="1" x14ac:dyDescent="0.2">
      <c r="A9" s="242"/>
      <c r="B9" s="250" t="s">
        <v>221</v>
      </c>
      <c r="C9" s="250" t="s">
        <v>222</v>
      </c>
      <c r="D9" s="253" t="s">
        <v>120</v>
      </c>
      <c r="E9" s="254"/>
      <c r="F9" s="250" t="str">
        <f>B9</f>
        <v>VI 23</v>
      </c>
      <c r="G9" s="250" t="str">
        <f>C9</f>
        <v>I-VI 23</v>
      </c>
      <c r="H9" s="253" t="s">
        <v>120</v>
      </c>
      <c r="I9" s="255"/>
      <c r="J9" s="273"/>
      <c r="K9" s="271"/>
      <c r="M9" s="242"/>
      <c r="N9" s="250" t="s">
        <v>225</v>
      </c>
      <c r="O9" s="250" t="s">
        <v>224</v>
      </c>
      <c r="P9" s="253" t="s">
        <v>119</v>
      </c>
      <c r="Q9" s="254"/>
      <c r="R9" s="250" t="str">
        <f>N9</f>
        <v>VI 22</v>
      </c>
      <c r="S9" s="250" t="str">
        <f>O9</f>
        <v>I-VI 22</v>
      </c>
      <c r="T9" s="253" t="s">
        <v>119</v>
      </c>
      <c r="U9" s="255"/>
      <c r="V9" s="248"/>
      <c r="W9" s="175" t="s">
        <v>2</v>
      </c>
      <c r="X9" s="168">
        <f>X17</f>
        <v>109194</v>
      </c>
      <c r="Y9" s="168">
        <f>Y17</f>
        <v>227101</v>
      </c>
      <c r="Z9" s="169">
        <f>Y9/X9</f>
        <v>2.0797937615619908</v>
      </c>
    </row>
    <row r="10" spans="1:26" ht="14.1" customHeight="1" x14ac:dyDescent="0.2">
      <c r="A10" s="242"/>
      <c r="B10" s="251"/>
      <c r="C10" s="251"/>
      <c r="D10" s="19" t="s">
        <v>221</v>
      </c>
      <c r="E10" s="20" t="s">
        <v>222</v>
      </c>
      <c r="F10" s="251"/>
      <c r="G10" s="251"/>
      <c r="H10" s="19" t="str">
        <f>D10</f>
        <v>VI 23</v>
      </c>
      <c r="I10" s="21" t="str">
        <f>E10</f>
        <v>I-VI 23</v>
      </c>
      <c r="J10" s="273"/>
      <c r="K10" s="271"/>
      <c r="M10" s="242"/>
      <c r="N10" s="251"/>
      <c r="O10" s="251"/>
      <c r="P10" s="250" t="s">
        <v>226</v>
      </c>
      <c r="Q10" s="256" t="s">
        <v>227</v>
      </c>
      <c r="R10" s="251"/>
      <c r="S10" s="251"/>
      <c r="T10" s="250" t="str">
        <f>P10</f>
        <v>(VI 23) - (VI 22)</v>
      </c>
      <c r="U10" s="250" t="str">
        <f>Q10</f>
        <v>(I-VI 23) - (I-VI 22)</v>
      </c>
      <c r="V10" s="248"/>
      <c r="W10" s="175" t="s">
        <v>6</v>
      </c>
      <c r="X10" s="168">
        <f>B17</f>
        <v>104961</v>
      </c>
      <c r="Y10" s="168">
        <f>F17</f>
        <v>219141</v>
      </c>
      <c r="Z10" s="169">
        <f t="shared" ref="Z10:Z11" si="0">Y10/X10</f>
        <v>2.0878326235458884</v>
      </c>
    </row>
    <row r="11" spans="1:26" ht="14.1" customHeight="1" x14ac:dyDescent="0.2">
      <c r="A11" s="243"/>
      <c r="B11" s="252"/>
      <c r="C11" s="252"/>
      <c r="D11" s="22" t="s">
        <v>223</v>
      </c>
      <c r="E11" s="23" t="s">
        <v>224</v>
      </c>
      <c r="F11" s="252"/>
      <c r="G11" s="252"/>
      <c r="H11" s="22" t="str">
        <f>D11</f>
        <v>Vi 22</v>
      </c>
      <c r="I11" s="22" t="str">
        <f>E11</f>
        <v>I-VI 22</v>
      </c>
      <c r="J11" s="274"/>
      <c r="K11" s="271"/>
      <c r="M11" s="243"/>
      <c r="N11" s="252"/>
      <c r="O11" s="252"/>
      <c r="P11" s="252"/>
      <c r="Q11" s="257"/>
      <c r="R11" s="251"/>
      <c r="S11" s="251"/>
      <c r="T11" s="251"/>
      <c r="U11" s="251"/>
      <c r="V11" s="249"/>
      <c r="W11" s="175" t="s">
        <v>4</v>
      </c>
      <c r="X11" s="168">
        <f>B15</f>
        <v>4233</v>
      </c>
      <c r="Y11" s="168">
        <f>F15</f>
        <v>7960</v>
      </c>
      <c r="Z11" s="169">
        <f t="shared" si="0"/>
        <v>1.880463028584928</v>
      </c>
    </row>
    <row r="12" spans="1:26" ht="14.1" customHeight="1" x14ac:dyDescent="0.2">
      <c r="A12" s="35"/>
      <c r="B12" s="37"/>
      <c r="C12" s="18"/>
      <c r="D12" s="52"/>
      <c r="E12" s="18"/>
      <c r="F12" s="37"/>
      <c r="G12" s="18"/>
      <c r="H12" s="18"/>
      <c r="I12" s="38"/>
      <c r="J12" s="25"/>
      <c r="K12" s="50"/>
      <c r="M12" s="126"/>
      <c r="N12" s="128"/>
      <c r="O12" s="104"/>
      <c r="P12" s="104"/>
      <c r="Q12" s="104"/>
      <c r="R12" s="128"/>
      <c r="S12" s="104"/>
      <c r="T12" s="104"/>
      <c r="U12" s="105"/>
      <c r="V12" s="129"/>
      <c r="W12" s="239" t="s">
        <v>209</v>
      </c>
      <c r="X12" s="239"/>
      <c r="Y12" s="239"/>
      <c r="Z12" s="239"/>
    </row>
    <row r="13" spans="1:26" ht="14.1" customHeight="1" x14ac:dyDescent="0.2">
      <c r="A13" s="36" t="s">
        <v>2</v>
      </c>
      <c r="B13" s="53">
        <v>109194</v>
      </c>
      <c r="C13" s="299">
        <v>445812</v>
      </c>
      <c r="D13" s="300">
        <f>B13/N13*100</f>
        <v>108.92712853508904</v>
      </c>
      <c r="E13" s="300">
        <f>C13/O13*100</f>
        <v>133.05636388055692</v>
      </c>
      <c r="F13" s="53">
        <v>227101</v>
      </c>
      <c r="G13" s="301">
        <v>933249</v>
      </c>
      <c r="H13" s="302">
        <f>F13/R13*100</f>
        <v>109.84063263282628</v>
      </c>
      <c r="I13" s="137">
        <f>G13/S13*100</f>
        <v>127.95994674557025</v>
      </c>
      <c r="J13" s="26" t="s">
        <v>3</v>
      </c>
      <c r="K13" s="51"/>
      <c r="M13" s="127" t="s">
        <v>2</v>
      </c>
      <c r="N13" s="199">
        <v>100245</v>
      </c>
      <c r="O13" s="115">
        <v>335055</v>
      </c>
      <c r="P13" s="54">
        <f>B13-N13</f>
        <v>8949</v>
      </c>
      <c r="Q13" s="54">
        <f>C13-O13</f>
        <v>110757</v>
      </c>
      <c r="R13" s="203">
        <v>206755</v>
      </c>
      <c r="S13" s="123">
        <v>729329</v>
      </c>
      <c r="T13" s="54">
        <f>F13-R13</f>
        <v>20346</v>
      </c>
      <c r="U13" s="116">
        <f>G13-S13</f>
        <v>203920</v>
      </c>
      <c r="V13" s="130" t="s">
        <v>3</v>
      </c>
      <c r="W13" s="240"/>
      <c r="X13" s="240"/>
      <c r="Y13" s="240"/>
      <c r="Z13" s="240"/>
    </row>
    <row r="14" spans="1:26" ht="14.1" customHeight="1" x14ac:dyDescent="0.2">
      <c r="A14" s="36"/>
      <c r="B14" s="53"/>
      <c r="C14" s="299"/>
      <c r="D14" s="300"/>
      <c r="E14" s="300"/>
      <c r="F14" s="53"/>
      <c r="G14" s="301"/>
      <c r="H14" s="302"/>
      <c r="I14" s="137"/>
      <c r="J14" s="26"/>
      <c r="K14" s="51"/>
      <c r="M14" s="127"/>
      <c r="N14" s="199"/>
      <c r="O14" s="115"/>
      <c r="P14" s="54"/>
      <c r="Q14" s="54"/>
      <c r="R14" s="203"/>
      <c r="S14" s="123"/>
      <c r="T14" s="54"/>
      <c r="U14" s="116"/>
      <c r="V14" s="130"/>
      <c r="W14" s="113"/>
      <c r="X14" s="113"/>
      <c r="Y14" s="113"/>
      <c r="Z14" s="113"/>
    </row>
    <row r="15" spans="1:26" ht="14.1" customHeight="1" x14ac:dyDescent="0.2">
      <c r="A15" s="36" t="s">
        <v>4</v>
      </c>
      <c r="B15" s="53">
        <v>4233</v>
      </c>
      <c r="C15" s="299">
        <v>29029</v>
      </c>
      <c r="D15" s="300">
        <f t="shared" ref="D15:D70" si="1">B15/N15*100</f>
        <v>30.906834112149532</v>
      </c>
      <c r="E15" s="300">
        <f>C15/O15*100</f>
        <v>68.260164131022648</v>
      </c>
      <c r="F15" s="53">
        <v>7960</v>
      </c>
      <c r="G15" s="301">
        <v>48876</v>
      </c>
      <c r="H15" s="302">
        <f t="shared" ref="H15:H70" si="2">F15/R15*100</f>
        <v>37.177151931250293</v>
      </c>
      <c r="I15" s="137">
        <f>G15/S15*100</f>
        <v>68.055362165473838</v>
      </c>
      <c r="J15" s="26" t="s">
        <v>5</v>
      </c>
      <c r="K15" s="193"/>
      <c r="M15" s="127" t="s">
        <v>4</v>
      </c>
      <c r="N15" s="199">
        <v>13696</v>
      </c>
      <c r="O15" s="115">
        <v>42527</v>
      </c>
      <c r="P15" s="54">
        <f t="shared" ref="P15:P70" si="3">B15-N15</f>
        <v>-9463</v>
      </c>
      <c r="Q15" s="54">
        <f>C15-O15</f>
        <v>-13498</v>
      </c>
      <c r="R15" s="203">
        <v>21411</v>
      </c>
      <c r="S15" s="123">
        <v>71818</v>
      </c>
      <c r="T15" s="54">
        <f t="shared" ref="T15:T70" si="4">F15-R15</f>
        <v>-13451</v>
      </c>
      <c r="U15" s="116">
        <f>G15-S15</f>
        <v>-22942</v>
      </c>
      <c r="V15" s="130" t="s">
        <v>5</v>
      </c>
      <c r="W15" s="166" t="s">
        <v>210</v>
      </c>
      <c r="X15" s="167"/>
      <c r="Y15" s="167"/>
      <c r="Z15" s="167"/>
    </row>
    <row r="16" spans="1:26" ht="14.1" customHeight="1" x14ac:dyDescent="0.2">
      <c r="A16" s="36"/>
      <c r="B16" s="55"/>
      <c r="C16" s="301"/>
      <c r="D16" s="300"/>
      <c r="E16" s="300"/>
      <c r="F16" s="55"/>
      <c r="G16" s="301"/>
      <c r="H16" s="302"/>
      <c r="I16" s="137"/>
      <c r="J16" s="26"/>
      <c r="K16" s="51"/>
      <c r="M16" s="127"/>
      <c r="N16" s="200"/>
      <c r="O16" s="117"/>
      <c r="P16" s="54"/>
      <c r="Q16" s="54"/>
      <c r="R16" s="204"/>
      <c r="S16" s="123"/>
      <c r="T16" s="54"/>
      <c r="U16" s="116"/>
      <c r="V16" s="130"/>
      <c r="W16" s="171"/>
      <c r="X16" s="171" t="s">
        <v>193</v>
      </c>
      <c r="Y16" s="171" t="s">
        <v>182</v>
      </c>
      <c r="Z16" s="171" t="s">
        <v>194</v>
      </c>
    </row>
    <row r="17" spans="1:26" ht="14.1" customHeight="1" x14ac:dyDescent="0.2">
      <c r="A17" s="36" t="s">
        <v>6</v>
      </c>
      <c r="B17" s="53">
        <v>104961</v>
      </c>
      <c r="C17" s="299">
        <v>416783</v>
      </c>
      <c r="D17" s="300">
        <f t="shared" si="1"/>
        <v>121.27349824954649</v>
      </c>
      <c r="E17" s="300">
        <f t="shared" ref="E17:E70" si="5">C17/O17*100</f>
        <v>142.4762757753104</v>
      </c>
      <c r="F17" s="53">
        <v>219141</v>
      </c>
      <c r="G17" s="301">
        <v>884373</v>
      </c>
      <c r="H17" s="302">
        <f t="shared" si="2"/>
        <v>118.23474188535911</v>
      </c>
      <c r="I17" s="137">
        <f t="shared" ref="I17:I70" si="6">G17/S17*100</f>
        <v>134.50314899674683</v>
      </c>
      <c r="J17" s="26" t="s">
        <v>7</v>
      </c>
      <c r="K17" s="193"/>
      <c r="M17" s="127" t="s">
        <v>6</v>
      </c>
      <c r="N17" s="199">
        <v>86549</v>
      </c>
      <c r="O17" s="115">
        <v>292528</v>
      </c>
      <c r="P17" s="54">
        <f t="shared" si="3"/>
        <v>18412</v>
      </c>
      <c r="Q17" s="54">
        <f>C17-O17</f>
        <v>124255</v>
      </c>
      <c r="R17" s="203">
        <v>185344</v>
      </c>
      <c r="S17" s="123">
        <v>657511</v>
      </c>
      <c r="T17" s="54">
        <f t="shared" si="4"/>
        <v>33797</v>
      </c>
      <c r="U17" s="116">
        <f t="shared" ref="U17:U43" si="7">G17-S17</f>
        <v>226862</v>
      </c>
      <c r="V17" s="130" t="s">
        <v>7</v>
      </c>
      <c r="W17" s="176">
        <v>45047</v>
      </c>
      <c r="X17" s="43">
        <f>B13</f>
        <v>109194</v>
      </c>
      <c r="Y17" s="177">
        <f>F13</f>
        <v>227101</v>
      </c>
      <c r="Z17" s="178">
        <f>Y17/X17</f>
        <v>2.0797937615619908</v>
      </c>
    </row>
    <row r="18" spans="1:26" ht="14.1" customHeight="1" x14ac:dyDescent="0.2">
      <c r="A18" s="39" t="s">
        <v>122</v>
      </c>
      <c r="B18" s="56">
        <v>4698</v>
      </c>
      <c r="C18" s="303">
        <v>21841</v>
      </c>
      <c r="D18" s="300">
        <f>B18/N18*100</f>
        <v>99.113924050632903</v>
      </c>
      <c r="E18" s="300">
        <f t="shared" si="5"/>
        <v>117.38055570484227</v>
      </c>
      <c r="F18" s="207">
        <v>7345</v>
      </c>
      <c r="G18" s="304">
        <v>36240</v>
      </c>
      <c r="H18" s="302">
        <f t="shared" si="2"/>
        <v>92.89237384595927</v>
      </c>
      <c r="I18" s="137">
        <f t="shared" si="6"/>
        <v>115.03666317493573</v>
      </c>
      <c r="J18" s="41" t="s">
        <v>9</v>
      </c>
      <c r="K18" s="45"/>
      <c r="M18" s="39" t="s">
        <v>8</v>
      </c>
      <c r="N18" s="197">
        <v>4740</v>
      </c>
      <c r="O18" s="118">
        <v>18607</v>
      </c>
      <c r="P18" s="54">
        <f t="shared" si="3"/>
        <v>-42</v>
      </c>
      <c r="Q18" s="205">
        <f>C18-O18</f>
        <v>3234</v>
      </c>
      <c r="R18" s="201">
        <v>7907</v>
      </c>
      <c r="S18" s="124">
        <v>31503</v>
      </c>
      <c r="T18" s="54">
        <f t="shared" si="4"/>
        <v>-562</v>
      </c>
      <c r="U18" s="119">
        <f t="shared" si="7"/>
        <v>4737</v>
      </c>
      <c r="V18" s="110" t="s">
        <v>9</v>
      </c>
      <c r="W18" s="176">
        <v>44682</v>
      </c>
      <c r="X18" s="177">
        <v>76915</v>
      </c>
      <c r="Y18" s="177">
        <v>171323</v>
      </c>
      <c r="Z18" s="178">
        <f>Y18/X18</f>
        <v>2.2274328804524477</v>
      </c>
    </row>
    <row r="19" spans="1:26" ht="14.1" customHeight="1" x14ac:dyDescent="0.2">
      <c r="A19" s="39" t="s">
        <v>123</v>
      </c>
      <c r="B19" s="56">
        <v>1834</v>
      </c>
      <c r="C19" s="303">
        <v>6222</v>
      </c>
      <c r="D19" s="300">
        <f t="shared" si="1"/>
        <v>92.579505300353361</v>
      </c>
      <c r="E19" s="300">
        <f t="shared" si="5"/>
        <v>114.73354231974922</v>
      </c>
      <c r="F19" s="207">
        <v>4398</v>
      </c>
      <c r="G19" s="304">
        <v>15765</v>
      </c>
      <c r="H19" s="302">
        <f t="shared" si="2"/>
        <v>104.54005229379607</v>
      </c>
      <c r="I19" s="137">
        <f t="shared" si="6"/>
        <v>120.64743246345758</v>
      </c>
      <c r="J19" s="41" t="s">
        <v>11</v>
      </c>
      <c r="K19" s="45"/>
      <c r="M19" s="39" t="s">
        <v>10</v>
      </c>
      <c r="N19" s="197">
        <v>1981</v>
      </c>
      <c r="O19" s="118">
        <v>5423</v>
      </c>
      <c r="P19" s="54">
        <f t="shared" si="3"/>
        <v>-147</v>
      </c>
      <c r="Q19" s="205">
        <f t="shared" ref="Q19:Q70" si="8">C19-O19</f>
        <v>799</v>
      </c>
      <c r="R19" s="201">
        <v>4207</v>
      </c>
      <c r="S19" s="124">
        <v>13067</v>
      </c>
      <c r="T19" s="54">
        <f t="shared" si="4"/>
        <v>191</v>
      </c>
      <c r="U19" s="119">
        <f t="shared" si="7"/>
        <v>2698</v>
      </c>
      <c r="V19" s="110" t="s">
        <v>11</v>
      </c>
      <c r="W19" s="176">
        <v>44317</v>
      </c>
      <c r="X19" s="177">
        <v>11379</v>
      </c>
      <c r="Y19" s="177">
        <v>29372</v>
      </c>
      <c r="Z19" s="178">
        <f>Y19/X19</f>
        <v>2.5812461551981722</v>
      </c>
    </row>
    <row r="20" spans="1:26" ht="14.1" customHeight="1" x14ac:dyDescent="0.2">
      <c r="A20" s="39" t="s">
        <v>124</v>
      </c>
      <c r="B20" s="56">
        <v>1009</v>
      </c>
      <c r="C20" s="303">
        <v>7401</v>
      </c>
      <c r="D20" s="300">
        <f t="shared" si="1"/>
        <v>142.31311706629054</v>
      </c>
      <c r="E20" s="300">
        <f t="shared" si="5"/>
        <v>177.43946295852314</v>
      </c>
      <c r="F20" s="207">
        <v>1588</v>
      </c>
      <c r="G20" s="304">
        <v>10641</v>
      </c>
      <c r="H20" s="302">
        <f t="shared" si="2"/>
        <v>137.72766695576757</v>
      </c>
      <c r="I20" s="137">
        <f t="shared" si="6"/>
        <v>159.20107719928188</v>
      </c>
      <c r="J20" s="41" t="s">
        <v>13</v>
      </c>
      <c r="K20" s="45"/>
      <c r="M20" s="39" t="s">
        <v>12</v>
      </c>
      <c r="N20" s="197">
        <v>709</v>
      </c>
      <c r="O20" s="118">
        <v>4171</v>
      </c>
      <c r="P20" s="54">
        <f t="shared" si="3"/>
        <v>300</v>
      </c>
      <c r="Q20" s="205">
        <f t="shared" si="8"/>
        <v>3230</v>
      </c>
      <c r="R20" s="201">
        <v>1153</v>
      </c>
      <c r="S20" s="124">
        <v>6684</v>
      </c>
      <c r="T20" s="54">
        <f t="shared" si="4"/>
        <v>435</v>
      </c>
      <c r="U20" s="119">
        <f t="shared" si="7"/>
        <v>3957</v>
      </c>
      <c r="V20" s="110" t="s">
        <v>13</v>
      </c>
      <c r="W20" s="173">
        <v>43952</v>
      </c>
      <c r="X20" s="168">
        <v>51691</v>
      </c>
      <c r="Y20" s="168">
        <v>104143</v>
      </c>
      <c r="Z20" s="178">
        <f>Y20/X20</f>
        <v>2.0147220986245187</v>
      </c>
    </row>
    <row r="21" spans="1:26" ht="14.1" customHeight="1" x14ac:dyDescent="0.2">
      <c r="A21" s="39" t="s">
        <v>125</v>
      </c>
      <c r="B21" s="56">
        <v>1284</v>
      </c>
      <c r="C21" s="303">
        <v>9686</v>
      </c>
      <c r="D21" s="300">
        <f t="shared" si="1"/>
        <v>75.93140153755175</v>
      </c>
      <c r="E21" s="300">
        <f t="shared" si="5"/>
        <v>116.12516484833952</v>
      </c>
      <c r="F21" s="207">
        <v>2149</v>
      </c>
      <c r="G21" s="304">
        <v>17344</v>
      </c>
      <c r="H21" s="302">
        <f t="shared" si="2"/>
        <v>70.760619031939413</v>
      </c>
      <c r="I21" s="137">
        <f t="shared" si="6"/>
        <v>106.35923223155702</v>
      </c>
      <c r="J21" s="41" t="s">
        <v>15</v>
      </c>
      <c r="K21" s="45"/>
      <c r="M21" s="39" t="s">
        <v>14</v>
      </c>
      <c r="N21" s="197">
        <v>1691</v>
      </c>
      <c r="O21" s="118">
        <v>8341</v>
      </c>
      <c r="P21" s="54">
        <f t="shared" si="3"/>
        <v>-407</v>
      </c>
      <c r="Q21" s="205">
        <f t="shared" si="8"/>
        <v>1345</v>
      </c>
      <c r="R21" s="201">
        <v>3037</v>
      </c>
      <c r="S21" s="124">
        <v>16307</v>
      </c>
      <c r="T21" s="54">
        <f t="shared" si="4"/>
        <v>-888</v>
      </c>
      <c r="U21" s="119">
        <f t="shared" si="7"/>
        <v>1037</v>
      </c>
      <c r="V21" s="110" t="s">
        <v>15</v>
      </c>
      <c r="W21" s="173">
        <v>43586</v>
      </c>
      <c r="X21" s="168">
        <v>99016</v>
      </c>
      <c r="Y21" s="168">
        <v>199581</v>
      </c>
      <c r="Z21" s="178">
        <f>Y21/X21</f>
        <v>2.0156439363335217</v>
      </c>
    </row>
    <row r="22" spans="1:26" ht="14.1" customHeight="1" x14ac:dyDescent="0.2">
      <c r="A22" s="39" t="s">
        <v>126</v>
      </c>
      <c r="B22" s="56">
        <v>69</v>
      </c>
      <c r="C22" s="303">
        <v>421</v>
      </c>
      <c r="D22" s="300">
        <f t="shared" si="1"/>
        <v>93.243243243243242</v>
      </c>
      <c r="E22" s="300">
        <f t="shared" si="5"/>
        <v>147.2027972027972</v>
      </c>
      <c r="F22" s="207">
        <v>182</v>
      </c>
      <c r="G22" s="304">
        <v>1093</v>
      </c>
      <c r="H22" s="302">
        <f t="shared" si="2"/>
        <v>113.75</v>
      </c>
      <c r="I22" s="137">
        <f t="shared" si="6"/>
        <v>156.81492109038737</v>
      </c>
      <c r="J22" s="41" t="s">
        <v>92</v>
      </c>
      <c r="K22" s="45"/>
      <c r="M22" s="39" t="s">
        <v>83</v>
      </c>
      <c r="N22" s="197">
        <v>74</v>
      </c>
      <c r="O22" s="118">
        <v>286</v>
      </c>
      <c r="P22" s="54">
        <f t="shared" si="3"/>
        <v>-5</v>
      </c>
      <c r="Q22" s="205">
        <f t="shared" si="8"/>
        <v>135</v>
      </c>
      <c r="R22" s="201">
        <v>160</v>
      </c>
      <c r="S22" s="124">
        <v>697</v>
      </c>
      <c r="T22" s="54">
        <f t="shared" si="4"/>
        <v>22</v>
      </c>
      <c r="U22" s="119">
        <f t="shared" si="7"/>
        <v>396</v>
      </c>
      <c r="V22" s="110" t="s">
        <v>92</v>
      </c>
      <c r="W22" s="113"/>
      <c r="X22" s="113"/>
      <c r="Y22" s="113"/>
      <c r="Z22" s="113"/>
    </row>
    <row r="23" spans="1:26" ht="14.1" customHeight="1" x14ac:dyDescent="0.2">
      <c r="A23" s="39" t="s">
        <v>127</v>
      </c>
      <c r="B23" s="56">
        <v>1444</v>
      </c>
      <c r="C23" s="303">
        <v>5131</v>
      </c>
      <c r="D23" s="300">
        <f t="shared" si="1"/>
        <v>101.19131044148564</v>
      </c>
      <c r="E23" s="300">
        <f t="shared" si="5"/>
        <v>115.66726780883678</v>
      </c>
      <c r="F23" s="207">
        <v>3359</v>
      </c>
      <c r="G23" s="304">
        <v>13119</v>
      </c>
      <c r="H23" s="302">
        <f t="shared" si="2"/>
        <v>122.86027798098024</v>
      </c>
      <c r="I23" s="137">
        <f t="shared" si="6"/>
        <v>128.71860282574568</v>
      </c>
      <c r="J23" s="41" t="s">
        <v>17</v>
      </c>
      <c r="K23" s="45"/>
      <c r="M23" s="39" t="s">
        <v>16</v>
      </c>
      <c r="N23" s="197">
        <v>1427</v>
      </c>
      <c r="O23" s="118">
        <v>4436</v>
      </c>
      <c r="P23" s="54">
        <f t="shared" si="3"/>
        <v>17</v>
      </c>
      <c r="Q23" s="205">
        <f t="shared" si="8"/>
        <v>695</v>
      </c>
      <c r="R23" s="201">
        <v>2734</v>
      </c>
      <c r="S23" s="124">
        <v>10192</v>
      </c>
      <c r="T23" s="54">
        <f t="shared" si="4"/>
        <v>625</v>
      </c>
      <c r="U23" s="119">
        <f t="shared" si="7"/>
        <v>2927</v>
      </c>
      <c r="V23" s="110" t="s">
        <v>17</v>
      </c>
      <c r="W23" s="166" t="s">
        <v>212</v>
      </c>
      <c r="X23" s="167"/>
      <c r="Y23" s="167"/>
      <c r="Z23" s="113"/>
    </row>
    <row r="24" spans="1:26" ht="14.1" customHeight="1" x14ac:dyDescent="0.2">
      <c r="A24" s="39" t="s">
        <v>128</v>
      </c>
      <c r="B24" s="56">
        <v>363</v>
      </c>
      <c r="C24" s="303">
        <v>2841</v>
      </c>
      <c r="D24" s="300">
        <f t="shared" si="1"/>
        <v>127.36842105263158</v>
      </c>
      <c r="E24" s="300">
        <f t="shared" si="5"/>
        <v>165.946261682243</v>
      </c>
      <c r="F24" s="207">
        <v>905</v>
      </c>
      <c r="G24" s="304">
        <v>7049</v>
      </c>
      <c r="H24" s="302">
        <f t="shared" si="2"/>
        <v>130.40345821325647</v>
      </c>
      <c r="I24" s="137">
        <f t="shared" si="6"/>
        <v>144.15132924335379</v>
      </c>
      <c r="J24" s="41" t="s">
        <v>101</v>
      </c>
      <c r="K24" s="45"/>
      <c r="M24" s="39" t="s">
        <v>102</v>
      </c>
      <c r="N24" s="197">
        <v>285</v>
      </c>
      <c r="O24" s="118">
        <v>1712</v>
      </c>
      <c r="P24" s="54">
        <f t="shared" si="3"/>
        <v>78</v>
      </c>
      <c r="Q24" s="205">
        <f t="shared" si="8"/>
        <v>1129</v>
      </c>
      <c r="R24" s="201">
        <v>694</v>
      </c>
      <c r="S24" s="124">
        <v>4890</v>
      </c>
      <c r="T24" s="54">
        <f t="shared" si="4"/>
        <v>211</v>
      </c>
      <c r="U24" s="119">
        <f t="shared" si="7"/>
        <v>2159</v>
      </c>
      <c r="V24" s="110" t="s">
        <v>101</v>
      </c>
      <c r="W24" s="171"/>
      <c r="X24" s="171" t="s">
        <v>193</v>
      </c>
      <c r="Y24" s="171" t="s">
        <v>182</v>
      </c>
      <c r="Z24" s="113"/>
    </row>
    <row r="25" spans="1:26" ht="14.1" customHeight="1" x14ac:dyDescent="0.2">
      <c r="A25" s="39" t="s">
        <v>129</v>
      </c>
      <c r="B25" s="56">
        <v>1191</v>
      </c>
      <c r="C25" s="303">
        <v>2651</v>
      </c>
      <c r="D25" s="300">
        <f t="shared" si="1"/>
        <v>216.93989071038251</v>
      </c>
      <c r="E25" s="300">
        <f t="shared" si="5"/>
        <v>172.92889758643184</v>
      </c>
      <c r="F25" s="207">
        <v>2784</v>
      </c>
      <c r="G25" s="304">
        <v>7267</v>
      </c>
      <c r="H25" s="302">
        <f t="shared" si="2"/>
        <v>229.32454695222404</v>
      </c>
      <c r="I25" s="137">
        <f t="shared" si="6"/>
        <v>200.57963014076731</v>
      </c>
      <c r="J25" s="41" t="s">
        <v>19</v>
      </c>
      <c r="K25" s="45"/>
      <c r="M25" s="39" t="s">
        <v>18</v>
      </c>
      <c r="N25" s="197">
        <v>549</v>
      </c>
      <c r="O25" s="118">
        <v>1533</v>
      </c>
      <c r="P25" s="54">
        <f t="shared" si="3"/>
        <v>642</v>
      </c>
      <c r="Q25" s="205">
        <f t="shared" si="8"/>
        <v>1118</v>
      </c>
      <c r="R25" s="201">
        <v>1214</v>
      </c>
      <c r="S25" s="124">
        <v>3623</v>
      </c>
      <c r="T25" s="54">
        <f t="shared" si="4"/>
        <v>1570</v>
      </c>
      <c r="U25" s="119">
        <f t="shared" si="7"/>
        <v>3644</v>
      </c>
      <c r="V25" s="110" t="s">
        <v>19</v>
      </c>
      <c r="W25" s="172" t="s">
        <v>197</v>
      </c>
      <c r="X25" s="170">
        <f>X17/X18*100</f>
        <v>141.96710654618735</v>
      </c>
      <c r="Y25" s="170">
        <f>Y17/Y18*100</f>
        <v>132.55721648581917</v>
      </c>
      <c r="Z25" s="183"/>
    </row>
    <row r="26" spans="1:26" ht="14.1" customHeight="1" x14ac:dyDescent="0.2">
      <c r="A26" s="39" t="s">
        <v>130</v>
      </c>
      <c r="B26" s="56">
        <v>239</v>
      </c>
      <c r="C26" s="303">
        <v>748</v>
      </c>
      <c r="D26" s="300">
        <f t="shared" si="1"/>
        <v>178.35820895522389</v>
      </c>
      <c r="E26" s="300">
        <f t="shared" si="5"/>
        <v>159.14893617021278</v>
      </c>
      <c r="F26" s="207">
        <v>617</v>
      </c>
      <c r="G26" s="304">
        <v>1942</v>
      </c>
      <c r="H26" s="302">
        <f t="shared" si="2"/>
        <v>212.02749140893471</v>
      </c>
      <c r="I26" s="137">
        <f t="shared" si="6"/>
        <v>174.01433691756273</v>
      </c>
      <c r="J26" s="41" t="s">
        <v>93</v>
      </c>
      <c r="K26" s="45"/>
      <c r="M26" s="39" t="s">
        <v>84</v>
      </c>
      <c r="N26" s="197">
        <v>134</v>
      </c>
      <c r="O26" s="118">
        <v>470</v>
      </c>
      <c r="P26" s="54">
        <f t="shared" si="3"/>
        <v>105</v>
      </c>
      <c r="Q26" s="205">
        <f t="shared" si="8"/>
        <v>278</v>
      </c>
      <c r="R26" s="201">
        <v>291</v>
      </c>
      <c r="S26" s="124">
        <v>1116</v>
      </c>
      <c r="T26" s="54">
        <f t="shared" si="4"/>
        <v>326</v>
      </c>
      <c r="U26" s="119">
        <f t="shared" si="7"/>
        <v>826</v>
      </c>
      <c r="V26" s="110" t="s">
        <v>93</v>
      </c>
      <c r="W26" s="179" t="s">
        <v>196</v>
      </c>
      <c r="X26" s="180">
        <f>X25-100</f>
        <v>41.967106546187352</v>
      </c>
      <c r="Y26" s="180">
        <f>Y25-100</f>
        <v>32.557216485819168</v>
      </c>
      <c r="Z26" s="184"/>
    </row>
    <row r="27" spans="1:26" ht="14.1" customHeight="1" x14ac:dyDescent="0.2">
      <c r="A27" s="39" t="s">
        <v>131</v>
      </c>
      <c r="B27" s="56">
        <v>1421</v>
      </c>
      <c r="C27" s="303">
        <v>3603</v>
      </c>
      <c r="D27" s="300">
        <f t="shared" si="1"/>
        <v>221.6848673946958</v>
      </c>
      <c r="E27" s="300">
        <f t="shared" si="5"/>
        <v>216.52644230769229</v>
      </c>
      <c r="F27" s="207">
        <v>3582</v>
      </c>
      <c r="G27" s="304">
        <v>9949</v>
      </c>
      <c r="H27" s="302">
        <f t="shared" si="2"/>
        <v>254.58422174840086</v>
      </c>
      <c r="I27" s="137">
        <f t="shared" si="6"/>
        <v>208.4870075440067</v>
      </c>
      <c r="J27" s="41" t="s">
        <v>21</v>
      </c>
      <c r="K27" s="45"/>
      <c r="M27" s="39" t="s">
        <v>20</v>
      </c>
      <c r="N27" s="197">
        <v>641</v>
      </c>
      <c r="O27" s="118">
        <v>1664</v>
      </c>
      <c r="P27" s="54">
        <f t="shared" si="3"/>
        <v>780</v>
      </c>
      <c r="Q27" s="205">
        <f t="shared" si="8"/>
        <v>1939</v>
      </c>
      <c r="R27" s="201">
        <v>1407</v>
      </c>
      <c r="S27" s="124">
        <v>4772</v>
      </c>
      <c r="T27" s="54">
        <f t="shared" si="4"/>
        <v>2175</v>
      </c>
      <c r="U27" s="119">
        <f t="shared" si="7"/>
        <v>5177</v>
      </c>
      <c r="V27" s="110" t="s">
        <v>21</v>
      </c>
      <c r="W27" s="172" t="s">
        <v>195</v>
      </c>
      <c r="X27" s="170">
        <f>X17/X20*100</f>
        <v>211.24373682072311</v>
      </c>
      <c r="Y27" s="170">
        <f>Y17/Y20*100</f>
        <v>218.06650470987009</v>
      </c>
      <c r="Z27" s="183"/>
    </row>
    <row r="28" spans="1:26" ht="14.1" customHeight="1" x14ac:dyDescent="0.2">
      <c r="A28" s="39" t="s">
        <v>132</v>
      </c>
      <c r="B28" s="56">
        <v>4766</v>
      </c>
      <c r="C28" s="303">
        <v>15790</v>
      </c>
      <c r="D28" s="300">
        <f t="shared" si="1"/>
        <v>119.17979494873718</v>
      </c>
      <c r="E28" s="300">
        <f t="shared" si="5"/>
        <v>132.78950466739553</v>
      </c>
      <c r="F28" s="207">
        <v>12133</v>
      </c>
      <c r="G28" s="304">
        <v>41649</v>
      </c>
      <c r="H28" s="302">
        <f t="shared" si="2"/>
        <v>127.00722286192818</v>
      </c>
      <c r="I28" s="137">
        <f t="shared" si="6"/>
        <v>128.22573196638035</v>
      </c>
      <c r="J28" s="41" t="s">
        <v>23</v>
      </c>
      <c r="K28" s="45"/>
      <c r="M28" s="39" t="s">
        <v>22</v>
      </c>
      <c r="N28" s="197">
        <v>3999</v>
      </c>
      <c r="O28" s="118">
        <v>11891</v>
      </c>
      <c r="P28" s="54">
        <f t="shared" si="3"/>
        <v>767</v>
      </c>
      <c r="Q28" s="205">
        <f t="shared" si="8"/>
        <v>3899</v>
      </c>
      <c r="R28" s="201">
        <v>9553</v>
      </c>
      <c r="S28" s="124">
        <v>32481</v>
      </c>
      <c r="T28" s="54">
        <f t="shared" si="4"/>
        <v>2580</v>
      </c>
      <c r="U28" s="119">
        <f t="shared" si="7"/>
        <v>9168</v>
      </c>
      <c r="V28" s="110" t="s">
        <v>23</v>
      </c>
      <c r="W28" s="175" t="s">
        <v>198</v>
      </c>
      <c r="X28" s="233">
        <f>X27-100</f>
        <v>111.24373682072311</v>
      </c>
      <c r="Y28" s="233">
        <f>Y27-100</f>
        <v>118.06650470987009</v>
      </c>
      <c r="Z28" s="184"/>
    </row>
    <row r="29" spans="1:26" ht="14.1" customHeight="1" x14ac:dyDescent="0.2">
      <c r="A29" s="39" t="s">
        <v>133</v>
      </c>
      <c r="B29" s="56">
        <v>688</v>
      </c>
      <c r="C29" s="303">
        <v>3334</v>
      </c>
      <c r="D29" s="300">
        <f t="shared" si="1"/>
        <v>119.2374350086655</v>
      </c>
      <c r="E29" s="300">
        <f t="shared" si="5"/>
        <v>138.97457273864111</v>
      </c>
      <c r="F29" s="207">
        <v>2352</v>
      </c>
      <c r="G29" s="304">
        <v>10997</v>
      </c>
      <c r="H29" s="302">
        <f t="shared" si="2"/>
        <v>88.387824126268328</v>
      </c>
      <c r="I29" s="137">
        <f t="shared" si="6"/>
        <v>78.393213572854293</v>
      </c>
      <c r="J29" s="41" t="s">
        <v>25</v>
      </c>
      <c r="K29" s="45"/>
      <c r="M29" s="39" t="s">
        <v>24</v>
      </c>
      <c r="N29" s="197">
        <v>577</v>
      </c>
      <c r="O29" s="118">
        <v>2399</v>
      </c>
      <c r="P29" s="54">
        <f t="shared" si="3"/>
        <v>111</v>
      </c>
      <c r="Q29" s="205">
        <f t="shared" si="8"/>
        <v>935</v>
      </c>
      <c r="R29" s="201">
        <v>2661</v>
      </c>
      <c r="S29" s="124">
        <v>14028</v>
      </c>
      <c r="T29" s="54">
        <f t="shared" si="4"/>
        <v>-309</v>
      </c>
      <c r="U29" s="119">
        <f t="shared" si="7"/>
        <v>-3031</v>
      </c>
      <c r="V29" s="110" t="s">
        <v>25</v>
      </c>
      <c r="W29" s="172" t="s">
        <v>199</v>
      </c>
      <c r="X29" s="170">
        <f>X17/X21*100</f>
        <v>110.27914680455683</v>
      </c>
      <c r="Y29" s="170">
        <f>Y17/Y21*100</f>
        <v>113.78888771977293</v>
      </c>
      <c r="Z29" s="183"/>
    </row>
    <row r="30" spans="1:26" ht="14.1" customHeight="1" x14ac:dyDescent="0.2">
      <c r="A30" s="39" t="s">
        <v>134</v>
      </c>
      <c r="B30" s="56">
        <v>3109</v>
      </c>
      <c r="C30" s="303">
        <v>25551</v>
      </c>
      <c r="D30" s="300">
        <f t="shared" si="1"/>
        <v>102.87888815354069</v>
      </c>
      <c r="E30" s="300">
        <f t="shared" si="5"/>
        <v>142.37713139418256</v>
      </c>
      <c r="F30" s="207">
        <v>5237</v>
      </c>
      <c r="G30" s="304">
        <v>43407</v>
      </c>
      <c r="H30" s="302">
        <f t="shared" si="2"/>
        <v>93.819419562880697</v>
      </c>
      <c r="I30" s="137">
        <f t="shared" si="6"/>
        <v>134.39531859557866</v>
      </c>
      <c r="J30" s="41" t="s">
        <v>27</v>
      </c>
      <c r="K30" s="45"/>
      <c r="M30" s="39" t="s">
        <v>26</v>
      </c>
      <c r="N30" s="197">
        <v>3022</v>
      </c>
      <c r="O30" s="118">
        <v>17946</v>
      </c>
      <c r="P30" s="54">
        <f t="shared" si="3"/>
        <v>87</v>
      </c>
      <c r="Q30" s="205">
        <f t="shared" si="8"/>
        <v>7605</v>
      </c>
      <c r="R30" s="201">
        <v>5582</v>
      </c>
      <c r="S30" s="124">
        <v>32298</v>
      </c>
      <c r="T30" s="54">
        <f t="shared" si="4"/>
        <v>-345</v>
      </c>
      <c r="U30" s="119">
        <f t="shared" si="7"/>
        <v>11109</v>
      </c>
      <c r="V30" s="110" t="s">
        <v>27</v>
      </c>
      <c r="W30" s="179" t="s">
        <v>200</v>
      </c>
      <c r="X30" s="180">
        <f>X29-100</f>
        <v>10.279146804556831</v>
      </c>
      <c r="Y30" s="180">
        <f>Y29-100</f>
        <v>13.78888771977293</v>
      </c>
      <c r="Z30" s="184"/>
    </row>
    <row r="31" spans="1:26" ht="14.1" customHeight="1" x14ac:dyDescent="0.2">
      <c r="A31" s="39" t="s">
        <v>135</v>
      </c>
      <c r="B31" s="56">
        <v>1251</v>
      </c>
      <c r="C31" s="303">
        <v>3301</v>
      </c>
      <c r="D31" s="300">
        <f t="shared" si="1"/>
        <v>122.88801571709233</v>
      </c>
      <c r="E31" s="300">
        <f t="shared" si="5"/>
        <v>149.56955142727685</v>
      </c>
      <c r="F31" s="207">
        <v>2696</v>
      </c>
      <c r="G31" s="304">
        <v>7411</v>
      </c>
      <c r="H31" s="302">
        <f t="shared" si="2"/>
        <v>113.9475908706678</v>
      </c>
      <c r="I31" s="137">
        <f t="shared" si="6"/>
        <v>124.24140821458506</v>
      </c>
      <c r="J31" s="41" t="s">
        <v>29</v>
      </c>
      <c r="K31" s="45"/>
      <c r="M31" s="39" t="s">
        <v>28</v>
      </c>
      <c r="N31" s="197">
        <v>1018</v>
      </c>
      <c r="O31" s="118">
        <v>2207</v>
      </c>
      <c r="P31" s="54">
        <f t="shared" si="3"/>
        <v>233</v>
      </c>
      <c r="Q31" s="205">
        <f t="shared" si="8"/>
        <v>1094</v>
      </c>
      <c r="R31" s="201">
        <v>2366</v>
      </c>
      <c r="S31" s="124">
        <v>5965</v>
      </c>
      <c r="T31" s="54">
        <f t="shared" si="4"/>
        <v>330</v>
      </c>
      <c r="U31" s="119">
        <f t="shared" si="7"/>
        <v>1446</v>
      </c>
      <c r="V31" s="110" t="s">
        <v>29</v>
      </c>
    </row>
    <row r="32" spans="1:26" ht="14.1" customHeight="1" x14ac:dyDescent="0.2">
      <c r="A32" s="39" t="s">
        <v>136</v>
      </c>
      <c r="B32" s="56">
        <v>88</v>
      </c>
      <c r="C32" s="303">
        <v>431</v>
      </c>
      <c r="D32" s="300">
        <f t="shared" si="1"/>
        <v>127.53623188405795</v>
      </c>
      <c r="E32" s="300">
        <f t="shared" si="5"/>
        <v>89.604989604989598</v>
      </c>
      <c r="F32" s="207">
        <v>227</v>
      </c>
      <c r="G32" s="304">
        <v>1394</v>
      </c>
      <c r="H32" s="302">
        <f t="shared" si="2"/>
        <v>93.415637860082299</v>
      </c>
      <c r="I32" s="137">
        <f t="shared" si="6"/>
        <v>72.340425531914903</v>
      </c>
      <c r="J32" s="41" t="s">
        <v>31</v>
      </c>
      <c r="K32" s="45"/>
      <c r="M32" s="39" t="s">
        <v>30</v>
      </c>
      <c r="N32" s="197">
        <v>69</v>
      </c>
      <c r="O32" s="118">
        <v>481</v>
      </c>
      <c r="P32" s="54">
        <f t="shared" si="3"/>
        <v>19</v>
      </c>
      <c r="Q32" s="205">
        <f t="shared" si="8"/>
        <v>-50</v>
      </c>
      <c r="R32" s="201">
        <v>243</v>
      </c>
      <c r="S32" s="124">
        <v>1927</v>
      </c>
      <c r="T32" s="54">
        <f t="shared" si="4"/>
        <v>-16</v>
      </c>
      <c r="U32" s="119">
        <f t="shared" si="7"/>
        <v>-533</v>
      </c>
      <c r="V32" s="110" t="s">
        <v>31</v>
      </c>
    </row>
    <row r="33" spans="1:22" ht="14.1" customHeight="1" x14ac:dyDescent="0.2">
      <c r="A33" s="39" t="s">
        <v>137</v>
      </c>
      <c r="B33" s="56">
        <v>8666</v>
      </c>
      <c r="C33" s="303">
        <v>50406</v>
      </c>
      <c r="D33" s="300">
        <f t="shared" si="1"/>
        <v>130.82729468599035</v>
      </c>
      <c r="E33" s="300">
        <f t="shared" si="5"/>
        <v>188.75117019284778</v>
      </c>
      <c r="F33" s="207">
        <v>16080</v>
      </c>
      <c r="G33" s="304">
        <v>96962</v>
      </c>
      <c r="H33" s="302">
        <f t="shared" si="2"/>
        <v>134.54941009120574</v>
      </c>
      <c r="I33" s="137">
        <f t="shared" si="6"/>
        <v>204.37577724848768</v>
      </c>
      <c r="J33" s="41" t="s">
        <v>33</v>
      </c>
      <c r="K33" s="45"/>
      <c r="M33" s="39" t="s">
        <v>32</v>
      </c>
      <c r="N33" s="197">
        <v>6624</v>
      </c>
      <c r="O33" s="118">
        <v>26705</v>
      </c>
      <c r="P33" s="54">
        <f t="shared" si="3"/>
        <v>2042</v>
      </c>
      <c r="Q33" s="205">
        <f t="shared" si="8"/>
        <v>23701</v>
      </c>
      <c r="R33" s="201">
        <v>11951</v>
      </c>
      <c r="S33" s="124">
        <v>47443</v>
      </c>
      <c r="T33" s="54">
        <f t="shared" si="4"/>
        <v>4129</v>
      </c>
      <c r="U33" s="119">
        <f t="shared" si="7"/>
        <v>49519</v>
      </c>
      <c r="V33" s="110" t="s">
        <v>33</v>
      </c>
    </row>
    <row r="34" spans="1:22" ht="14.1" customHeight="1" x14ac:dyDescent="0.2">
      <c r="A34" s="39" t="s">
        <v>138</v>
      </c>
      <c r="B34" s="56">
        <v>134</v>
      </c>
      <c r="C34" s="303">
        <v>569</v>
      </c>
      <c r="D34" s="300">
        <f t="shared" si="1"/>
        <v>46.527777777777779</v>
      </c>
      <c r="E34" s="300">
        <f t="shared" si="5"/>
        <v>82.583454281567498</v>
      </c>
      <c r="F34" s="207">
        <v>333</v>
      </c>
      <c r="G34" s="304">
        <v>1465</v>
      </c>
      <c r="H34" s="302">
        <f t="shared" si="2"/>
        <v>41.939546599496218</v>
      </c>
      <c r="I34" s="137">
        <f t="shared" si="6"/>
        <v>74.783052577845837</v>
      </c>
      <c r="J34" s="41" t="s">
        <v>94</v>
      </c>
      <c r="K34" s="45"/>
      <c r="M34" s="39" t="s">
        <v>85</v>
      </c>
      <c r="N34" s="197">
        <v>288</v>
      </c>
      <c r="O34" s="118">
        <v>689</v>
      </c>
      <c r="P34" s="54">
        <f t="shared" si="3"/>
        <v>-154</v>
      </c>
      <c r="Q34" s="205">
        <f t="shared" si="8"/>
        <v>-120</v>
      </c>
      <c r="R34" s="201">
        <v>794</v>
      </c>
      <c r="S34" s="124">
        <v>1959</v>
      </c>
      <c r="T34" s="54">
        <f t="shared" si="4"/>
        <v>-461</v>
      </c>
      <c r="U34" s="119">
        <f t="shared" si="7"/>
        <v>-494</v>
      </c>
      <c r="V34" s="110" t="s">
        <v>94</v>
      </c>
    </row>
    <row r="35" spans="1:22" ht="14.1" customHeight="1" x14ac:dyDescent="0.2">
      <c r="A35" s="39" t="s">
        <v>139</v>
      </c>
      <c r="B35" s="56">
        <v>206</v>
      </c>
      <c r="C35" s="303">
        <v>858</v>
      </c>
      <c r="D35" s="300">
        <f t="shared" si="1"/>
        <v>110.16042780748663</v>
      </c>
      <c r="E35" s="300">
        <f t="shared" si="5"/>
        <v>110.14120667522465</v>
      </c>
      <c r="F35" s="207">
        <v>485</v>
      </c>
      <c r="G35" s="304">
        <v>2288</v>
      </c>
      <c r="H35" s="302">
        <f t="shared" si="2"/>
        <v>99.385245901639337</v>
      </c>
      <c r="I35" s="137">
        <f t="shared" si="6"/>
        <v>106.27032048304692</v>
      </c>
      <c r="J35" s="41" t="s">
        <v>95</v>
      </c>
      <c r="K35" s="45"/>
      <c r="M35" s="39" t="s">
        <v>86</v>
      </c>
      <c r="N35" s="197">
        <v>187</v>
      </c>
      <c r="O35" s="118">
        <v>779</v>
      </c>
      <c r="P35" s="54">
        <f t="shared" si="3"/>
        <v>19</v>
      </c>
      <c r="Q35" s="205">
        <f t="shared" si="8"/>
        <v>79</v>
      </c>
      <c r="R35" s="201">
        <v>488</v>
      </c>
      <c r="S35" s="124">
        <v>2153</v>
      </c>
      <c r="T35" s="54">
        <f t="shared" si="4"/>
        <v>-3</v>
      </c>
      <c r="U35" s="119">
        <f t="shared" si="7"/>
        <v>135</v>
      </c>
      <c r="V35" s="110" t="s">
        <v>95</v>
      </c>
    </row>
    <row r="36" spans="1:22" ht="14.1" customHeight="1" x14ac:dyDescent="0.2">
      <c r="A36" s="39" t="s">
        <v>140</v>
      </c>
      <c r="B36" s="56">
        <v>102</v>
      </c>
      <c r="C36" s="303">
        <v>369</v>
      </c>
      <c r="D36" s="300">
        <f t="shared" si="1"/>
        <v>103.03030303030303</v>
      </c>
      <c r="E36" s="300">
        <f t="shared" si="5"/>
        <v>132.25806451612902</v>
      </c>
      <c r="F36" s="207">
        <v>264</v>
      </c>
      <c r="G36" s="304">
        <v>867</v>
      </c>
      <c r="H36" s="302">
        <f t="shared" si="2"/>
        <v>145.85635359116023</v>
      </c>
      <c r="I36" s="137">
        <f t="shared" si="6"/>
        <v>165.14285714285714</v>
      </c>
      <c r="J36" s="41" t="s">
        <v>35</v>
      </c>
      <c r="K36" s="45"/>
      <c r="M36" s="39" t="s">
        <v>34</v>
      </c>
      <c r="N36" s="197">
        <v>99</v>
      </c>
      <c r="O36" s="118">
        <v>279</v>
      </c>
      <c r="P36" s="54">
        <f t="shared" si="3"/>
        <v>3</v>
      </c>
      <c r="Q36" s="205">
        <f t="shared" si="8"/>
        <v>90</v>
      </c>
      <c r="R36" s="201">
        <v>181</v>
      </c>
      <c r="S36" s="124">
        <v>525</v>
      </c>
      <c r="T36" s="54">
        <f t="shared" si="4"/>
        <v>83</v>
      </c>
      <c r="U36" s="119">
        <f t="shared" si="7"/>
        <v>342</v>
      </c>
      <c r="V36" s="110" t="s">
        <v>35</v>
      </c>
    </row>
    <row r="37" spans="1:22" ht="14.1" customHeight="1" x14ac:dyDescent="0.2">
      <c r="A37" s="39" t="s">
        <v>141</v>
      </c>
      <c r="B37" s="56">
        <v>2257</v>
      </c>
      <c r="C37" s="303">
        <v>9411</v>
      </c>
      <c r="D37" s="300">
        <f t="shared" si="1"/>
        <v>111.84340931615462</v>
      </c>
      <c r="E37" s="300">
        <f t="shared" si="5"/>
        <v>104.54343479226837</v>
      </c>
      <c r="F37" s="207">
        <v>4380</v>
      </c>
      <c r="G37" s="304">
        <v>18256</v>
      </c>
      <c r="H37" s="302">
        <f t="shared" si="2"/>
        <v>110.07790902236742</v>
      </c>
      <c r="I37" s="137">
        <f t="shared" si="6"/>
        <v>99.379422972237336</v>
      </c>
      <c r="J37" s="41" t="s">
        <v>37</v>
      </c>
      <c r="K37" s="45"/>
      <c r="M37" s="39" t="s">
        <v>36</v>
      </c>
      <c r="N37" s="197">
        <v>2018</v>
      </c>
      <c r="O37" s="118">
        <v>9002</v>
      </c>
      <c r="P37" s="54">
        <f t="shared" si="3"/>
        <v>239</v>
      </c>
      <c r="Q37" s="205">
        <f t="shared" si="8"/>
        <v>409</v>
      </c>
      <c r="R37" s="201">
        <v>3979</v>
      </c>
      <c r="S37" s="124">
        <v>18370</v>
      </c>
      <c r="T37" s="54">
        <f t="shared" si="4"/>
        <v>401</v>
      </c>
      <c r="U37" s="119">
        <f t="shared" si="7"/>
        <v>-114</v>
      </c>
      <c r="V37" s="110" t="s">
        <v>37</v>
      </c>
    </row>
    <row r="38" spans="1:22" ht="14.1" customHeight="1" x14ac:dyDescent="0.2">
      <c r="A38" s="39" t="s">
        <v>142</v>
      </c>
      <c r="B38" s="56">
        <v>664</v>
      </c>
      <c r="C38" s="303">
        <v>4262</v>
      </c>
      <c r="D38" s="300">
        <f t="shared" si="1"/>
        <v>94.857142857142861</v>
      </c>
      <c r="E38" s="300">
        <f t="shared" si="5"/>
        <v>123.10803004043905</v>
      </c>
      <c r="F38" s="207">
        <v>1323</v>
      </c>
      <c r="G38" s="304">
        <v>10121</v>
      </c>
      <c r="H38" s="302">
        <f t="shared" si="2"/>
        <v>73.37770382695507</v>
      </c>
      <c r="I38" s="137">
        <f t="shared" si="6"/>
        <v>109.99891316161288</v>
      </c>
      <c r="J38" s="41" t="s">
        <v>39</v>
      </c>
      <c r="K38" s="45"/>
      <c r="M38" s="39" t="s">
        <v>38</v>
      </c>
      <c r="N38" s="197">
        <v>700</v>
      </c>
      <c r="O38" s="118">
        <v>3462</v>
      </c>
      <c r="P38" s="54">
        <f t="shared" si="3"/>
        <v>-36</v>
      </c>
      <c r="Q38" s="205">
        <f t="shared" si="8"/>
        <v>800</v>
      </c>
      <c r="R38" s="201">
        <v>1803</v>
      </c>
      <c r="S38" s="124">
        <v>9201</v>
      </c>
      <c r="T38" s="54">
        <f t="shared" si="4"/>
        <v>-480</v>
      </c>
      <c r="U38" s="119">
        <f t="shared" si="7"/>
        <v>920</v>
      </c>
      <c r="V38" s="110" t="s">
        <v>39</v>
      </c>
    </row>
    <row r="39" spans="1:22" ht="14.1" customHeight="1" x14ac:dyDescent="0.2">
      <c r="A39" s="39" t="s">
        <v>143</v>
      </c>
      <c r="B39" s="56">
        <v>142</v>
      </c>
      <c r="C39" s="303">
        <v>1013</v>
      </c>
      <c r="D39" s="300">
        <f t="shared" si="1"/>
        <v>125.66371681415929</v>
      </c>
      <c r="E39" s="300">
        <f t="shared" si="5"/>
        <v>200.59405940594058</v>
      </c>
      <c r="F39" s="207">
        <v>311</v>
      </c>
      <c r="G39" s="304">
        <v>2940</v>
      </c>
      <c r="H39" s="302">
        <f t="shared" si="2"/>
        <v>137.0044052863436</v>
      </c>
      <c r="I39" s="137">
        <f t="shared" si="6"/>
        <v>215.06949524506217</v>
      </c>
      <c r="J39" s="41" t="s">
        <v>87</v>
      </c>
      <c r="K39" s="45"/>
      <c r="M39" s="39" t="s">
        <v>87</v>
      </c>
      <c r="N39" s="197">
        <v>113</v>
      </c>
      <c r="O39" s="118">
        <v>505</v>
      </c>
      <c r="P39" s="54">
        <f t="shared" si="3"/>
        <v>29</v>
      </c>
      <c r="Q39" s="205">
        <f t="shared" si="8"/>
        <v>508</v>
      </c>
      <c r="R39" s="201">
        <v>227</v>
      </c>
      <c r="S39" s="124">
        <v>1367</v>
      </c>
      <c r="T39" s="54">
        <f t="shared" si="4"/>
        <v>84</v>
      </c>
      <c r="U39" s="119">
        <f t="shared" si="7"/>
        <v>1573</v>
      </c>
      <c r="V39" s="110" t="s">
        <v>87</v>
      </c>
    </row>
    <row r="40" spans="1:22" ht="14.1" customHeight="1" x14ac:dyDescent="0.2">
      <c r="A40" s="39" t="s">
        <v>144</v>
      </c>
      <c r="B40" s="56">
        <v>14548</v>
      </c>
      <c r="C40" s="303">
        <v>42276</v>
      </c>
      <c r="D40" s="300">
        <f t="shared" si="1"/>
        <v>99.013135506703875</v>
      </c>
      <c r="E40" s="300">
        <f t="shared" si="5"/>
        <v>122.92036170150902</v>
      </c>
      <c r="F40" s="207">
        <v>29071</v>
      </c>
      <c r="G40" s="304">
        <v>88936</v>
      </c>
      <c r="H40" s="302">
        <f t="shared" si="2"/>
        <v>106.8433239001801</v>
      </c>
      <c r="I40" s="137">
        <f t="shared" si="6"/>
        <v>127.0950040013719</v>
      </c>
      <c r="J40" s="41" t="s">
        <v>41</v>
      </c>
      <c r="K40" s="45"/>
      <c r="M40" s="39" t="s">
        <v>40</v>
      </c>
      <c r="N40" s="197">
        <v>14693</v>
      </c>
      <c r="O40" s="118">
        <v>34393</v>
      </c>
      <c r="P40" s="54">
        <f t="shared" si="3"/>
        <v>-145</v>
      </c>
      <c r="Q40" s="205">
        <f t="shared" si="8"/>
        <v>7883</v>
      </c>
      <c r="R40" s="201">
        <v>27209</v>
      </c>
      <c r="S40" s="124">
        <v>69976</v>
      </c>
      <c r="T40" s="54">
        <f t="shared" si="4"/>
        <v>1862</v>
      </c>
      <c r="U40" s="119">
        <f t="shared" si="7"/>
        <v>18960</v>
      </c>
      <c r="V40" s="110" t="s">
        <v>41</v>
      </c>
    </row>
    <row r="41" spans="1:22" ht="14.1" customHeight="1" x14ac:dyDescent="0.2">
      <c r="A41" s="39" t="s">
        <v>145</v>
      </c>
      <c r="B41" s="56">
        <v>3610</v>
      </c>
      <c r="C41" s="303">
        <v>9812</v>
      </c>
      <c r="D41" s="300">
        <f t="shared" si="1"/>
        <v>112.9183609634032</v>
      </c>
      <c r="E41" s="300">
        <f t="shared" si="5"/>
        <v>122.98821759839558</v>
      </c>
      <c r="F41" s="207">
        <v>7469</v>
      </c>
      <c r="G41" s="304">
        <v>22721</v>
      </c>
      <c r="H41" s="302">
        <f t="shared" si="2"/>
        <v>108.79825200291333</v>
      </c>
      <c r="I41" s="137">
        <f t="shared" si="6"/>
        <v>120.56778986468559</v>
      </c>
      <c r="J41" s="41" t="s">
        <v>43</v>
      </c>
      <c r="K41" s="45"/>
      <c r="M41" s="39" t="s">
        <v>42</v>
      </c>
      <c r="N41" s="197">
        <v>3197</v>
      </c>
      <c r="O41" s="118">
        <v>7978</v>
      </c>
      <c r="P41" s="54">
        <f t="shared" si="3"/>
        <v>413</v>
      </c>
      <c r="Q41" s="205">
        <f t="shared" si="8"/>
        <v>1834</v>
      </c>
      <c r="R41" s="201">
        <v>6865</v>
      </c>
      <c r="S41" s="124">
        <v>18845</v>
      </c>
      <c r="T41" s="54">
        <f t="shared" si="4"/>
        <v>604</v>
      </c>
      <c r="U41" s="119">
        <f t="shared" si="7"/>
        <v>3876</v>
      </c>
      <c r="V41" s="110" t="s">
        <v>43</v>
      </c>
    </row>
    <row r="42" spans="1:22" ht="14.1" customHeight="1" x14ac:dyDescent="0.2">
      <c r="A42" s="39" t="s">
        <v>146</v>
      </c>
      <c r="B42" s="56">
        <v>617</v>
      </c>
      <c r="C42" s="303">
        <v>1801</v>
      </c>
      <c r="D42" s="300">
        <f t="shared" si="1"/>
        <v>116.41509433962266</v>
      </c>
      <c r="E42" s="300">
        <f t="shared" si="5"/>
        <v>158.12115891132572</v>
      </c>
      <c r="F42" s="207">
        <v>1340</v>
      </c>
      <c r="G42" s="304">
        <v>4204</v>
      </c>
      <c r="H42" s="302">
        <f t="shared" si="2"/>
        <v>104.11810411810411</v>
      </c>
      <c r="I42" s="137">
        <f t="shared" si="6"/>
        <v>137.02737940026074</v>
      </c>
      <c r="J42" s="41" t="s">
        <v>45</v>
      </c>
      <c r="K42" s="45"/>
      <c r="M42" s="39" t="s">
        <v>44</v>
      </c>
      <c r="N42" s="197">
        <v>530</v>
      </c>
      <c r="O42" s="118">
        <v>1139</v>
      </c>
      <c r="P42" s="54">
        <f t="shared" si="3"/>
        <v>87</v>
      </c>
      <c r="Q42" s="205">
        <f t="shared" si="8"/>
        <v>662</v>
      </c>
      <c r="R42" s="201">
        <v>1287</v>
      </c>
      <c r="S42" s="124">
        <v>3068</v>
      </c>
      <c r="T42" s="54">
        <f t="shared" si="4"/>
        <v>53</v>
      </c>
      <c r="U42" s="119">
        <f t="shared" si="7"/>
        <v>1136</v>
      </c>
      <c r="V42" s="110" t="s">
        <v>45</v>
      </c>
    </row>
    <row r="43" spans="1:22" ht="14.1" customHeight="1" x14ac:dyDescent="0.2">
      <c r="A43" s="39" t="s">
        <v>147</v>
      </c>
      <c r="B43" s="56">
        <v>2018</v>
      </c>
      <c r="C43" s="303">
        <v>7504</v>
      </c>
      <c r="D43" s="300">
        <f t="shared" si="1"/>
        <v>111.00110011001101</v>
      </c>
      <c r="E43" s="300">
        <f t="shared" si="5"/>
        <v>116.46748409126184</v>
      </c>
      <c r="F43" s="207">
        <v>4326</v>
      </c>
      <c r="G43" s="304">
        <v>18313</v>
      </c>
      <c r="H43" s="302">
        <f t="shared" si="2"/>
        <v>109.38053097345133</v>
      </c>
      <c r="I43" s="137">
        <f t="shared" si="6"/>
        <v>115.8464068825911</v>
      </c>
      <c r="J43" s="41" t="s">
        <v>47</v>
      </c>
      <c r="K43" s="45"/>
      <c r="M43" s="39" t="s">
        <v>46</v>
      </c>
      <c r="N43" s="197">
        <v>1818</v>
      </c>
      <c r="O43" s="118">
        <v>6443</v>
      </c>
      <c r="P43" s="54">
        <f t="shared" si="3"/>
        <v>200</v>
      </c>
      <c r="Q43" s="205">
        <f t="shared" si="8"/>
        <v>1061</v>
      </c>
      <c r="R43" s="201">
        <v>3955</v>
      </c>
      <c r="S43" s="124">
        <v>15808</v>
      </c>
      <c r="T43" s="54">
        <f t="shared" si="4"/>
        <v>371</v>
      </c>
      <c r="U43" s="119">
        <f t="shared" si="7"/>
        <v>2505</v>
      </c>
      <c r="V43" s="110" t="s">
        <v>47</v>
      </c>
    </row>
    <row r="44" spans="1:22" ht="14.1" customHeight="1" x14ac:dyDescent="0.2">
      <c r="A44" s="39" t="s">
        <v>148</v>
      </c>
      <c r="B44" s="56">
        <v>724</v>
      </c>
      <c r="C44" s="303">
        <v>2787</v>
      </c>
      <c r="D44" s="300">
        <f t="shared" si="1"/>
        <v>71.896722939424023</v>
      </c>
      <c r="E44" s="300">
        <f t="shared" si="5"/>
        <v>115.93178036605659</v>
      </c>
      <c r="F44" s="207">
        <v>1642</v>
      </c>
      <c r="G44" s="304">
        <v>8086</v>
      </c>
      <c r="H44" s="302">
        <f t="shared" si="2"/>
        <v>67.10257458111974</v>
      </c>
      <c r="I44" s="137">
        <f t="shared" si="6"/>
        <v>116.78220681686886</v>
      </c>
      <c r="J44" s="41" t="s">
        <v>49</v>
      </c>
      <c r="K44" s="45"/>
      <c r="M44" s="39" t="s">
        <v>48</v>
      </c>
      <c r="N44" s="197">
        <v>1007</v>
      </c>
      <c r="O44" s="118">
        <v>2404</v>
      </c>
      <c r="P44" s="54">
        <f t="shared" si="3"/>
        <v>-283</v>
      </c>
      <c r="Q44" s="205">
        <f t="shared" si="8"/>
        <v>383</v>
      </c>
      <c r="R44" s="201">
        <v>2447</v>
      </c>
      <c r="S44" s="124">
        <v>6924</v>
      </c>
      <c r="T44" s="54">
        <f t="shared" si="4"/>
        <v>-805</v>
      </c>
      <c r="U44" s="119">
        <f t="shared" ref="U44:U70" si="9">G44-S44</f>
        <v>1162</v>
      </c>
      <c r="V44" s="110" t="s">
        <v>49</v>
      </c>
    </row>
    <row r="45" spans="1:22" ht="14.1" customHeight="1" x14ac:dyDescent="0.2">
      <c r="A45" s="39" t="s">
        <v>149</v>
      </c>
      <c r="B45" s="56">
        <v>1930</v>
      </c>
      <c r="C45" s="303">
        <v>9177</v>
      </c>
      <c r="D45" s="300">
        <f t="shared" si="1"/>
        <v>123.8767650834403</v>
      </c>
      <c r="E45" s="300">
        <f t="shared" si="5"/>
        <v>145.96787020836649</v>
      </c>
      <c r="F45" s="207">
        <v>3159</v>
      </c>
      <c r="G45" s="304">
        <v>15242</v>
      </c>
      <c r="H45" s="302">
        <f t="shared" si="2"/>
        <v>136.81247293200519</v>
      </c>
      <c r="I45" s="137">
        <f t="shared" si="6"/>
        <v>136.24743005273979</v>
      </c>
      <c r="J45" s="41" t="s">
        <v>51</v>
      </c>
      <c r="K45" s="45"/>
      <c r="M45" s="39" t="s">
        <v>50</v>
      </c>
      <c r="N45" s="197">
        <v>1558</v>
      </c>
      <c r="O45" s="118">
        <v>6287</v>
      </c>
      <c r="P45" s="54">
        <f t="shared" si="3"/>
        <v>372</v>
      </c>
      <c r="Q45" s="205">
        <f t="shared" si="8"/>
        <v>2890</v>
      </c>
      <c r="R45" s="201">
        <v>2309</v>
      </c>
      <c r="S45" s="124">
        <v>11187</v>
      </c>
      <c r="T45" s="54">
        <f t="shared" si="4"/>
        <v>850</v>
      </c>
      <c r="U45" s="119">
        <f t="shared" si="9"/>
        <v>4055</v>
      </c>
      <c r="V45" s="110" t="s">
        <v>51</v>
      </c>
    </row>
    <row r="46" spans="1:22" ht="14.1" customHeight="1" x14ac:dyDescent="0.2">
      <c r="A46" s="39" t="s">
        <v>150</v>
      </c>
      <c r="B46" s="56">
        <v>649</v>
      </c>
      <c r="C46" s="303">
        <v>3960</v>
      </c>
      <c r="D46" s="300">
        <f t="shared" si="1"/>
        <v>120.85661080074487</v>
      </c>
      <c r="E46" s="300">
        <f t="shared" si="5"/>
        <v>77.799607072691558</v>
      </c>
      <c r="F46" s="207">
        <v>1536</v>
      </c>
      <c r="G46" s="304">
        <v>9629</v>
      </c>
      <c r="H46" s="302">
        <f t="shared" si="2"/>
        <v>111.38506163886875</v>
      </c>
      <c r="I46" s="137">
        <f t="shared" si="6"/>
        <v>75.741367104538654</v>
      </c>
      <c r="J46" s="41" t="s">
        <v>53</v>
      </c>
      <c r="K46" s="45"/>
      <c r="M46" s="39" t="s">
        <v>52</v>
      </c>
      <c r="N46" s="197">
        <v>537</v>
      </c>
      <c r="O46" s="118">
        <v>5090</v>
      </c>
      <c r="P46" s="54">
        <f t="shared" si="3"/>
        <v>112</v>
      </c>
      <c r="Q46" s="205">
        <f t="shared" si="8"/>
        <v>-1130</v>
      </c>
      <c r="R46" s="201">
        <v>1379</v>
      </c>
      <c r="S46" s="124">
        <v>12713</v>
      </c>
      <c r="T46" s="54">
        <f t="shared" si="4"/>
        <v>157</v>
      </c>
      <c r="U46" s="119">
        <f t="shared" si="9"/>
        <v>-3084</v>
      </c>
      <c r="V46" s="110" t="s">
        <v>53</v>
      </c>
    </row>
    <row r="47" spans="1:22" ht="14.1" customHeight="1" x14ac:dyDescent="0.2">
      <c r="A47" s="39" t="s">
        <v>151</v>
      </c>
      <c r="B47" s="56">
        <v>974</v>
      </c>
      <c r="C47" s="303">
        <v>4254</v>
      </c>
      <c r="D47" s="300">
        <f t="shared" si="1"/>
        <v>81.986531986531986</v>
      </c>
      <c r="E47" s="300">
        <f t="shared" si="5"/>
        <v>118.86001676445935</v>
      </c>
      <c r="F47" s="207">
        <v>2109</v>
      </c>
      <c r="G47" s="304">
        <v>9757</v>
      </c>
      <c r="H47" s="302">
        <f t="shared" si="2"/>
        <v>79.107276819204799</v>
      </c>
      <c r="I47" s="137">
        <f t="shared" si="6"/>
        <v>125.26640133521634</v>
      </c>
      <c r="J47" s="41" t="s">
        <v>55</v>
      </c>
      <c r="K47" s="45"/>
      <c r="M47" s="39" t="s">
        <v>54</v>
      </c>
      <c r="N47" s="197">
        <v>1188</v>
      </c>
      <c r="O47" s="118">
        <v>3579</v>
      </c>
      <c r="P47" s="54">
        <f t="shared" si="3"/>
        <v>-214</v>
      </c>
      <c r="Q47" s="205">
        <f t="shared" si="8"/>
        <v>675</v>
      </c>
      <c r="R47" s="201">
        <v>2666</v>
      </c>
      <c r="S47" s="124">
        <v>7789</v>
      </c>
      <c r="T47" s="54">
        <f t="shared" si="4"/>
        <v>-557</v>
      </c>
      <c r="U47" s="119">
        <f t="shared" si="9"/>
        <v>1968</v>
      </c>
      <c r="V47" s="110" t="s">
        <v>55</v>
      </c>
    </row>
    <row r="48" spans="1:22" ht="14.1" customHeight="1" x14ac:dyDescent="0.2">
      <c r="A48" s="39" t="s">
        <v>152</v>
      </c>
      <c r="B48" s="56">
        <v>2677</v>
      </c>
      <c r="C48" s="303">
        <v>22911</v>
      </c>
      <c r="D48" s="300">
        <f t="shared" si="1"/>
        <v>88.554416142904401</v>
      </c>
      <c r="E48" s="300">
        <f t="shared" si="5"/>
        <v>121.46644046230517</v>
      </c>
      <c r="F48" s="207">
        <v>5593</v>
      </c>
      <c r="G48" s="304">
        <v>44873</v>
      </c>
      <c r="H48" s="302">
        <f t="shared" si="2"/>
        <v>88.078740157480311</v>
      </c>
      <c r="I48" s="137">
        <f t="shared" si="6"/>
        <v>115.07962967712153</v>
      </c>
      <c r="J48" s="41" t="s">
        <v>100</v>
      </c>
      <c r="K48" s="45"/>
      <c r="M48" s="39" t="s">
        <v>99</v>
      </c>
      <c r="N48" s="197">
        <v>3023</v>
      </c>
      <c r="O48" s="118">
        <v>18862</v>
      </c>
      <c r="P48" s="54">
        <f t="shared" si="3"/>
        <v>-346</v>
      </c>
      <c r="Q48" s="205">
        <f t="shared" si="8"/>
        <v>4049</v>
      </c>
      <c r="R48" s="201">
        <v>6350</v>
      </c>
      <c r="S48" s="124">
        <v>38993</v>
      </c>
      <c r="T48" s="54">
        <f t="shared" si="4"/>
        <v>-757</v>
      </c>
      <c r="U48" s="119">
        <f t="shared" si="9"/>
        <v>5880</v>
      </c>
      <c r="V48" s="110" t="s">
        <v>100</v>
      </c>
    </row>
    <row r="49" spans="1:22" ht="14.1" customHeight="1" x14ac:dyDescent="0.2">
      <c r="A49" s="39" t="s">
        <v>153</v>
      </c>
      <c r="B49" s="56">
        <v>2530</v>
      </c>
      <c r="C49" s="303">
        <v>10149</v>
      </c>
      <c r="D49" s="300">
        <f t="shared" si="1"/>
        <v>150.95465393794748</v>
      </c>
      <c r="E49" s="300">
        <f t="shared" si="5"/>
        <v>162.93144967089421</v>
      </c>
      <c r="F49" s="207">
        <v>6625</v>
      </c>
      <c r="G49" s="304">
        <v>27862</v>
      </c>
      <c r="H49" s="302">
        <f t="shared" si="2"/>
        <v>157.70054748869319</v>
      </c>
      <c r="I49" s="137">
        <f t="shared" si="6"/>
        <v>159.51222304917846</v>
      </c>
      <c r="J49" s="41" t="s">
        <v>57</v>
      </c>
      <c r="K49" s="45"/>
      <c r="M49" s="39" t="s">
        <v>56</v>
      </c>
      <c r="N49" s="197">
        <v>1676</v>
      </c>
      <c r="O49" s="118">
        <v>6229</v>
      </c>
      <c r="P49" s="54">
        <f t="shared" si="3"/>
        <v>854</v>
      </c>
      <c r="Q49" s="205">
        <f t="shared" si="8"/>
        <v>3920</v>
      </c>
      <c r="R49" s="201">
        <v>4201</v>
      </c>
      <c r="S49" s="124">
        <v>17467</v>
      </c>
      <c r="T49" s="54">
        <f t="shared" si="4"/>
        <v>2424</v>
      </c>
      <c r="U49" s="119">
        <f t="shared" si="9"/>
        <v>10395</v>
      </c>
      <c r="V49" s="110" t="s">
        <v>57</v>
      </c>
    </row>
    <row r="50" spans="1:22" ht="14.1" customHeight="1" x14ac:dyDescent="0.2">
      <c r="A50" s="39" t="s">
        <v>154</v>
      </c>
      <c r="B50" s="56">
        <v>1577</v>
      </c>
      <c r="C50" s="303">
        <v>3605</v>
      </c>
      <c r="D50" s="300">
        <f t="shared" si="1"/>
        <v>104.7144754316069</v>
      </c>
      <c r="E50" s="300">
        <f t="shared" si="5"/>
        <v>114.88209050350542</v>
      </c>
      <c r="F50" s="207">
        <v>3396</v>
      </c>
      <c r="G50" s="304">
        <v>8655</v>
      </c>
      <c r="H50" s="302">
        <f t="shared" si="2"/>
        <v>104.33179723502303</v>
      </c>
      <c r="I50" s="137">
        <f t="shared" si="6"/>
        <v>109.12873534232756</v>
      </c>
      <c r="J50" s="41" t="s">
        <v>59</v>
      </c>
      <c r="K50" s="45"/>
      <c r="M50" s="39" t="s">
        <v>58</v>
      </c>
      <c r="N50" s="197">
        <v>1506</v>
      </c>
      <c r="O50" s="118">
        <v>3138</v>
      </c>
      <c r="P50" s="54">
        <f t="shared" si="3"/>
        <v>71</v>
      </c>
      <c r="Q50" s="205">
        <f t="shared" si="8"/>
        <v>467</v>
      </c>
      <c r="R50" s="201">
        <v>3255</v>
      </c>
      <c r="S50" s="124">
        <v>7931</v>
      </c>
      <c r="T50" s="54">
        <f t="shared" si="4"/>
        <v>141</v>
      </c>
      <c r="U50" s="119">
        <f t="shared" si="9"/>
        <v>724</v>
      </c>
      <c r="V50" s="110" t="s">
        <v>59</v>
      </c>
    </row>
    <row r="51" spans="1:22" ht="14.1" customHeight="1" x14ac:dyDescent="0.2">
      <c r="A51" s="39" t="s">
        <v>155</v>
      </c>
      <c r="B51" s="56">
        <v>2037</v>
      </c>
      <c r="C51" s="303">
        <v>7858</v>
      </c>
      <c r="D51" s="300">
        <f t="shared" si="1"/>
        <v>107.6069730586371</v>
      </c>
      <c r="E51" s="300">
        <f t="shared" si="5"/>
        <v>127.75158510811251</v>
      </c>
      <c r="F51" s="207">
        <v>3909</v>
      </c>
      <c r="G51" s="304">
        <v>15968</v>
      </c>
      <c r="H51" s="302">
        <f t="shared" si="2"/>
        <v>105.19375672766415</v>
      </c>
      <c r="I51" s="137">
        <f t="shared" si="6"/>
        <v>132.07609594706369</v>
      </c>
      <c r="J51" s="41" t="s">
        <v>61</v>
      </c>
      <c r="K51" s="45"/>
      <c r="M51" s="39" t="s">
        <v>60</v>
      </c>
      <c r="N51" s="197">
        <v>1893</v>
      </c>
      <c r="O51" s="118">
        <v>6151</v>
      </c>
      <c r="P51" s="54">
        <f t="shared" si="3"/>
        <v>144</v>
      </c>
      <c r="Q51" s="205">
        <f t="shared" si="8"/>
        <v>1707</v>
      </c>
      <c r="R51" s="201">
        <v>3716</v>
      </c>
      <c r="S51" s="124">
        <v>12090</v>
      </c>
      <c r="T51" s="54">
        <f t="shared" si="4"/>
        <v>193</v>
      </c>
      <c r="U51" s="119">
        <f t="shared" si="9"/>
        <v>3878</v>
      </c>
      <c r="V51" s="110" t="s">
        <v>61</v>
      </c>
    </row>
    <row r="52" spans="1:22" ht="14.1" customHeight="1" x14ac:dyDescent="0.2">
      <c r="A52" s="39" t="s">
        <v>156</v>
      </c>
      <c r="B52" s="56">
        <v>1249</v>
      </c>
      <c r="C52" s="303">
        <v>3893</v>
      </c>
      <c r="D52" s="300">
        <f t="shared" si="1"/>
        <v>176.16361071932297</v>
      </c>
      <c r="E52" s="300">
        <f t="shared" si="5"/>
        <v>128.94998343822456</v>
      </c>
      <c r="F52" s="207">
        <v>2698</v>
      </c>
      <c r="G52" s="304">
        <v>8828</v>
      </c>
      <c r="H52" s="302">
        <f t="shared" si="2"/>
        <v>100.44676098287417</v>
      </c>
      <c r="I52" s="137">
        <f t="shared" si="6"/>
        <v>88.510126328453978</v>
      </c>
      <c r="J52" s="41" t="s">
        <v>63</v>
      </c>
      <c r="K52" s="45"/>
      <c r="M52" s="39" t="s">
        <v>62</v>
      </c>
      <c r="N52" s="197">
        <v>709</v>
      </c>
      <c r="O52" s="118">
        <v>3019</v>
      </c>
      <c r="P52" s="54">
        <f t="shared" si="3"/>
        <v>540</v>
      </c>
      <c r="Q52" s="205">
        <f t="shared" si="8"/>
        <v>874</v>
      </c>
      <c r="R52" s="201">
        <v>2686</v>
      </c>
      <c r="S52" s="124">
        <v>9974</v>
      </c>
      <c r="T52" s="54">
        <f t="shared" si="4"/>
        <v>12</v>
      </c>
      <c r="U52" s="119">
        <f t="shared" si="9"/>
        <v>-1146</v>
      </c>
      <c r="V52" s="110" t="s">
        <v>63</v>
      </c>
    </row>
    <row r="53" spans="1:22" ht="14.1" customHeight="1" x14ac:dyDescent="0.2">
      <c r="A53" s="39" t="s">
        <v>157</v>
      </c>
      <c r="B53" s="56">
        <v>961</v>
      </c>
      <c r="C53" s="303">
        <v>5585</v>
      </c>
      <c r="D53" s="300">
        <f t="shared" si="1"/>
        <v>90.745986779981109</v>
      </c>
      <c r="E53" s="300">
        <f t="shared" si="5"/>
        <v>66.008746011109793</v>
      </c>
      <c r="F53" s="207">
        <v>1463</v>
      </c>
      <c r="G53" s="304">
        <v>11135</v>
      </c>
      <c r="H53" s="302">
        <f t="shared" si="2"/>
        <v>28.759583251425202</v>
      </c>
      <c r="I53" s="137">
        <f t="shared" si="6"/>
        <v>38.309364893690223</v>
      </c>
      <c r="J53" s="41" t="s">
        <v>65</v>
      </c>
      <c r="K53" s="45"/>
      <c r="M53" s="39" t="s">
        <v>64</v>
      </c>
      <c r="N53" s="197">
        <v>1059</v>
      </c>
      <c r="O53" s="118">
        <v>8461</v>
      </c>
      <c r="P53" s="54">
        <f t="shared" si="3"/>
        <v>-98</v>
      </c>
      <c r="Q53" s="205">
        <f t="shared" si="8"/>
        <v>-2876</v>
      </c>
      <c r="R53" s="201">
        <v>5087</v>
      </c>
      <c r="S53" s="124">
        <v>29066</v>
      </c>
      <c r="T53" s="54">
        <f t="shared" si="4"/>
        <v>-3624</v>
      </c>
      <c r="U53" s="119">
        <f t="shared" si="9"/>
        <v>-17931</v>
      </c>
      <c r="V53" s="110" t="s">
        <v>65</v>
      </c>
    </row>
    <row r="54" spans="1:22" ht="14.1" customHeight="1" x14ac:dyDescent="0.2">
      <c r="A54" s="39" t="s">
        <v>158</v>
      </c>
      <c r="B54" s="56">
        <v>7135</v>
      </c>
      <c r="C54" s="303">
        <v>19670</v>
      </c>
      <c r="D54" s="300">
        <f t="shared" si="1"/>
        <v>143.70594159113796</v>
      </c>
      <c r="E54" s="300">
        <f t="shared" si="5"/>
        <v>153.27670848593471</v>
      </c>
      <c r="F54" s="207">
        <v>16336</v>
      </c>
      <c r="G54" s="304">
        <v>46283</v>
      </c>
      <c r="H54" s="302">
        <f t="shared" si="2"/>
        <v>139.75532551971938</v>
      </c>
      <c r="I54" s="137">
        <f t="shared" si="6"/>
        <v>149.98703739710933</v>
      </c>
      <c r="J54" s="41" t="s">
        <v>66</v>
      </c>
      <c r="K54" s="45"/>
      <c r="M54" s="39" t="s">
        <v>103</v>
      </c>
      <c r="N54" s="197">
        <v>4965</v>
      </c>
      <c r="O54" s="118">
        <v>12833</v>
      </c>
      <c r="P54" s="54">
        <f t="shared" si="3"/>
        <v>2170</v>
      </c>
      <c r="Q54" s="205">
        <f t="shared" si="8"/>
        <v>6837</v>
      </c>
      <c r="R54" s="201">
        <v>11689</v>
      </c>
      <c r="S54" s="124">
        <v>30858</v>
      </c>
      <c r="T54" s="54">
        <f t="shared" si="4"/>
        <v>4647</v>
      </c>
      <c r="U54" s="119">
        <f t="shared" si="9"/>
        <v>15425</v>
      </c>
      <c r="V54" s="110" t="s">
        <v>66</v>
      </c>
    </row>
    <row r="55" spans="1:22" ht="14.1" customHeight="1" x14ac:dyDescent="0.2">
      <c r="A55" s="39" t="s">
        <v>159</v>
      </c>
      <c r="B55" s="56">
        <v>484</v>
      </c>
      <c r="C55" s="303">
        <v>3475</v>
      </c>
      <c r="D55" s="300">
        <f t="shared" si="1"/>
        <v>66.574965612104535</v>
      </c>
      <c r="E55" s="300">
        <f t="shared" si="5"/>
        <v>109.79462875197473</v>
      </c>
      <c r="F55" s="207">
        <v>1194</v>
      </c>
      <c r="G55" s="304">
        <v>7706</v>
      </c>
      <c r="H55" s="302">
        <f t="shared" si="2"/>
        <v>66.407119021134591</v>
      </c>
      <c r="I55" s="137">
        <f t="shared" si="6"/>
        <v>99.961084446750547</v>
      </c>
      <c r="J55" s="41" t="s">
        <v>68</v>
      </c>
      <c r="K55" s="45"/>
      <c r="M55" s="39" t="s">
        <v>67</v>
      </c>
      <c r="N55" s="197">
        <v>727</v>
      </c>
      <c r="O55" s="118">
        <v>3165</v>
      </c>
      <c r="P55" s="54">
        <f t="shared" si="3"/>
        <v>-243</v>
      </c>
      <c r="Q55" s="205">
        <f t="shared" si="8"/>
        <v>310</v>
      </c>
      <c r="R55" s="201">
        <v>1798</v>
      </c>
      <c r="S55" s="124">
        <v>7709</v>
      </c>
      <c r="T55" s="54">
        <f t="shared" si="4"/>
        <v>-604</v>
      </c>
      <c r="U55" s="119">
        <f t="shared" si="9"/>
        <v>-3</v>
      </c>
      <c r="V55" s="110" t="s">
        <v>68</v>
      </c>
    </row>
    <row r="56" spans="1:22" ht="14.1" customHeight="1" x14ac:dyDescent="0.2">
      <c r="A56" s="39" t="s">
        <v>160</v>
      </c>
      <c r="B56" s="56">
        <v>174</v>
      </c>
      <c r="C56" s="303">
        <v>558</v>
      </c>
      <c r="D56" s="300">
        <f t="shared" si="1"/>
        <v>122.53521126760563</v>
      </c>
      <c r="E56" s="300">
        <f t="shared" si="5"/>
        <v>158.52272727272728</v>
      </c>
      <c r="F56" s="207">
        <v>403</v>
      </c>
      <c r="G56" s="304">
        <v>1393</v>
      </c>
      <c r="H56" s="302">
        <f t="shared" si="2"/>
        <v>138.9655172413793</v>
      </c>
      <c r="I56" s="137">
        <f t="shared" si="6"/>
        <v>155.81655480984341</v>
      </c>
      <c r="J56" s="41" t="s">
        <v>96</v>
      </c>
      <c r="K56" s="45"/>
      <c r="M56" s="39" t="s">
        <v>88</v>
      </c>
      <c r="N56" s="197">
        <v>142</v>
      </c>
      <c r="O56" s="118">
        <v>352</v>
      </c>
      <c r="P56" s="54">
        <f t="shared" si="3"/>
        <v>32</v>
      </c>
      <c r="Q56" s="205">
        <f t="shared" si="8"/>
        <v>206</v>
      </c>
      <c r="R56" s="201">
        <v>290</v>
      </c>
      <c r="S56" s="124">
        <v>894</v>
      </c>
      <c r="T56" s="54">
        <f t="shared" si="4"/>
        <v>113</v>
      </c>
      <c r="U56" s="119">
        <f t="shared" si="9"/>
        <v>499</v>
      </c>
      <c r="V56" s="110" t="s">
        <v>96</v>
      </c>
    </row>
    <row r="57" spans="1:22" ht="14.1" customHeight="1" x14ac:dyDescent="0.2">
      <c r="A57" s="39" t="s">
        <v>161</v>
      </c>
      <c r="B57" s="56">
        <v>348</v>
      </c>
      <c r="C57" s="303">
        <v>1646</v>
      </c>
      <c r="D57" s="300">
        <f t="shared" si="1"/>
        <v>100.57803468208093</v>
      </c>
      <c r="E57" s="300">
        <f t="shared" si="5"/>
        <v>139.49152542372883</v>
      </c>
      <c r="F57" s="207">
        <v>893</v>
      </c>
      <c r="G57" s="304">
        <v>4458</v>
      </c>
      <c r="H57" s="302">
        <f t="shared" si="2"/>
        <v>100.67643742953776</v>
      </c>
      <c r="I57" s="137">
        <f t="shared" si="6"/>
        <v>153.35397316821465</v>
      </c>
      <c r="J57" s="41" t="s">
        <v>104</v>
      </c>
      <c r="K57" s="45"/>
      <c r="M57" s="39" t="s">
        <v>89</v>
      </c>
      <c r="N57" s="197">
        <v>346</v>
      </c>
      <c r="O57" s="118">
        <v>1180</v>
      </c>
      <c r="P57" s="54">
        <f t="shared" si="3"/>
        <v>2</v>
      </c>
      <c r="Q57" s="205">
        <f t="shared" si="8"/>
        <v>466</v>
      </c>
      <c r="R57" s="201">
        <v>887</v>
      </c>
      <c r="S57" s="124">
        <v>2907</v>
      </c>
      <c r="T57" s="54">
        <f t="shared" si="4"/>
        <v>6</v>
      </c>
      <c r="U57" s="119">
        <f t="shared" si="9"/>
        <v>1551</v>
      </c>
      <c r="V57" s="110" t="s">
        <v>104</v>
      </c>
    </row>
    <row r="58" spans="1:22" ht="14.1" customHeight="1" x14ac:dyDescent="0.2">
      <c r="A58" s="39" t="s">
        <v>162</v>
      </c>
      <c r="B58" s="56">
        <v>2931</v>
      </c>
      <c r="C58" s="303">
        <v>7679</v>
      </c>
      <c r="D58" s="300">
        <f t="shared" si="1"/>
        <v>295.46370967741933</v>
      </c>
      <c r="E58" s="300">
        <f t="shared" si="5"/>
        <v>407.80669144981408</v>
      </c>
      <c r="F58" s="207">
        <v>6198</v>
      </c>
      <c r="G58" s="304">
        <v>16653</v>
      </c>
      <c r="H58" s="302">
        <f t="shared" si="2"/>
        <v>284.57300275482095</v>
      </c>
      <c r="I58" s="137">
        <f t="shared" si="6"/>
        <v>384.77356746765253</v>
      </c>
      <c r="J58" s="41" t="s">
        <v>77</v>
      </c>
      <c r="K58" s="45"/>
      <c r="M58" s="39" t="s">
        <v>76</v>
      </c>
      <c r="N58" s="197">
        <v>992</v>
      </c>
      <c r="O58" s="118">
        <v>1883</v>
      </c>
      <c r="P58" s="54">
        <f t="shared" si="3"/>
        <v>1939</v>
      </c>
      <c r="Q58" s="205">
        <f t="shared" si="8"/>
        <v>5796</v>
      </c>
      <c r="R58" s="201">
        <v>2178</v>
      </c>
      <c r="S58" s="124">
        <v>4328</v>
      </c>
      <c r="T58" s="54">
        <f t="shared" si="4"/>
        <v>4020</v>
      </c>
      <c r="U58" s="119">
        <f t="shared" si="9"/>
        <v>12325</v>
      </c>
      <c r="V58" s="110" t="s">
        <v>77</v>
      </c>
    </row>
    <row r="59" spans="1:22" ht="14.1" customHeight="1" x14ac:dyDescent="0.2">
      <c r="A59" s="39" t="s">
        <v>163</v>
      </c>
      <c r="B59" s="56">
        <v>459</v>
      </c>
      <c r="C59" s="303">
        <v>1105</v>
      </c>
      <c r="D59" s="300">
        <f t="shared" si="1"/>
        <v>388.9830508474576</v>
      </c>
      <c r="E59" s="300">
        <f t="shared" si="5"/>
        <v>423.37164750957851</v>
      </c>
      <c r="F59" s="207">
        <v>977</v>
      </c>
      <c r="G59" s="304">
        <v>2339</v>
      </c>
      <c r="H59" s="302">
        <f t="shared" si="2"/>
        <v>460.84905660377353</v>
      </c>
      <c r="I59" s="137">
        <f t="shared" si="6"/>
        <v>371.26984126984127</v>
      </c>
      <c r="J59" s="41" t="s">
        <v>79</v>
      </c>
      <c r="K59" s="45"/>
      <c r="M59" s="39" t="s">
        <v>78</v>
      </c>
      <c r="N59" s="197">
        <v>118</v>
      </c>
      <c r="O59" s="118">
        <v>261</v>
      </c>
      <c r="P59" s="54">
        <f t="shared" si="3"/>
        <v>341</v>
      </c>
      <c r="Q59" s="205">
        <f t="shared" si="8"/>
        <v>844</v>
      </c>
      <c r="R59" s="201">
        <v>212</v>
      </c>
      <c r="S59" s="124">
        <v>630</v>
      </c>
      <c r="T59" s="54">
        <f t="shared" si="4"/>
        <v>765</v>
      </c>
      <c r="U59" s="119">
        <f t="shared" si="9"/>
        <v>1709</v>
      </c>
      <c r="V59" s="110" t="s">
        <v>79</v>
      </c>
    </row>
    <row r="60" spans="1:22" ht="14.1" customHeight="1" x14ac:dyDescent="0.2">
      <c r="A60" s="39" t="s">
        <v>164</v>
      </c>
      <c r="B60" s="56">
        <v>40</v>
      </c>
      <c r="C60" s="303">
        <v>83</v>
      </c>
      <c r="D60" s="300">
        <f t="shared" si="1"/>
        <v>266.66666666666663</v>
      </c>
      <c r="E60" s="300"/>
      <c r="F60" s="207">
        <v>53</v>
      </c>
      <c r="G60" s="304">
        <v>128</v>
      </c>
      <c r="H60" s="302">
        <f t="shared" si="2"/>
        <v>176.66666666666666</v>
      </c>
      <c r="I60" s="137"/>
      <c r="J60" s="41" t="s">
        <v>105</v>
      </c>
      <c r="K60" s="45"/>
      <c r="M60" s="39" t="s">
        <v>112</v>
      </c>
      <c r="N60" s="197">
        <v>15</v>
      </c>
      <c r="O60" s="118"/>
      <c r="P60" s="54">
        <f t="shared" si="3"/>
        <v>25</v>
      </c>
      <c r="Q60" s="205">
        <f t="shared" si="8"/>
        <v>83</v>
      </c>
      <c r="R60" s="201">
        <v>30</v>
      </c>
      <c r="S60" s="124"/>
      <c r="T60" s="54">
        <f t="shared" si="4"/>
        <v>23</v>
      </c>
      <c r="U60" s="119">
        <f t="shared" si="9"/>
        <v>128</v>
      </c>
      <c r="V60" s="110" t="s">
        <v>105</v>
      </c>
    </row>
    <row r="61" spans="1:22" ht="14.1" customHeight="1" x14ac:dyDescent="0.2">
      <c r="A61" s="39" t="s">
        <v>165</v>
      </c>
      <c r="B61" s="56">
        <v>953</v>
      </c>
      <c r="C61" s="303">
        <v>2330</v>
      </c>
      <c r="D61" s="300">
        <f t="shared" si="1"/>
        <v>123.76623376623377</v>
      </c>
      <c r="E61" s="300">
        <f t="shared" si="5"/>
        <v>109.03135236312586</v>
      </c>
      <c r="F61" s="207">
        <v>2053</v>
      </c>
      <c r="G61" s="304">
        <v>5235</v>
      </c>
      <c r="H61" s="302">
        <f t="shared" si="2"/>
        <v>116.71404206935759</v>
      </c>
      <c r="I61" s="137">
        <f t="shared" si="6"/>
        <v>96.391088197385372</v>
      </c>
      <c r="J61" s="41" t="s">
        <v>70</v>
      </c>
      <c r="K61" s="45"/>
      <c r="M61" s="39" t="s">
        <v>69</v>
      </c>
      <c r="N61" s="197">
        <v>770</v>
      </c>
      <c r="O61" s="118">
        <v>2137</v>
      </c>
      <c r="P61" s="54">
        <f t="shared" si="3"/>
        <v>183</v>
      </c>
      <c r="Q61" s="205">
        <f t="shared" si="8"/>
        <v>193</v>
      </c>
      <c r="R61" s="201">
        <v>1759</v>
      </c>
      <c r="S61" s="124">
        <v>5431</v>
      </c>
      <c r="T61" s="54">
        <f t="shared" si="4"/>
        <v>294</v>
      </c>
      <c r="U61" s="119">
        <f t="shared" si="9"/>
        <v>-196</v>
      </c>
      <c r="V61" s="110" t="s">
        <v>70</v>
      </c>
    </row>
    <row r="62" spans="1:22" ht="14.1" customHeight="1" x14ac:dyDescent="0.2">
      <c r="A62" s="39" t="s">
        <v>166</v>
      </c>
      <c r="B62" s="56">
        <v>623</v>
      </c>
      <c r="C62" s="303">
        <v>1902</v>
      </c>
      <c r="D62" s="300">
        <f t="shared" si="1"/>
        <v>283.18181818181819</v>
      </c>
      <c r="E62" s="300">
        <f t="shared" si="5"/>
        <v>295.34161490683226</v>
      </c>
      <c r="F62" s="207">
        <v>1256</v>
      </c>
      <c r="G62" s="304">
        <v>4866</v>
      </c>
      <c r="H62" s="302">
        <f t="shared" si="2"/>
        <v>238.7832699619772</v>
      </c>
      <c r="I62" s="137">
        <f t="shared" si="6"/>
        <v>306.23033354310888</v>
      </c>
      <c r="J62" s="41" t="s">
        <v>72</v>
      </c>
      <c r="K62" s="45"/>
      <c r="M62" s="39" t="s">
        <v>71</v>
      </c>
      <c r="N62" s="197">
        <v>220</v>
      </c>
      <c r="O62" s="118">
        <v>644</v>
      </c>
      <c r="P62" s="54">
        <f t="shared" si="3"/>
        <v>403</v>
      </c>
      <c r="Q62" s="205">
        <f t="shared" si="8"/>
        <v>1258</v>
      </c>
      <c r="R62" s="201">
        <v>526</v>
      </c>
      <c r="S62" s="124">
        <v>1589</v>
      </c>
      <c r="T62" s="54">
        <f t="shared" si="4"/>
        <v>730</v>
      </c>
      <c r="U62" s="119">
        <f t="shared" si="9"/>
        <v>3277</v>
      </c>
      <c r="V62" s="110" t="s">
        <v>72</v>
      </c>
    </row>
    <row r="63" spans="1:22" ht="14.1" customHeight="1" x14ac:dyDescent="0.2">
      <c r="A63" s="39" t="s">
        <v>167</v>
      </c>
      <c r="B63" s="56">
        <v>1716</v>
      </c>
      <c r="C63" s="303">
        <v>4803</v>
      </c>
      <c r="D63" s="300">
        <f t="shared" si="1"/>
        <v>377.97356828193836</v>
      </c>
      <c r="E63" s="300">
        <f t="shared" si="5"/>
        <v>386.09324758842445</v>
      </c>
      <c r="F63" s="207">
        <v>3060</v>
      </c>
      <c r="G63" s="304">
        <v>8965</v>
      </c>
      <c r="H63" s="302">
        <f t="shared" si="2"/>
        <v>244.21388667198721</v>
      </c>
      <c r="I63" s="137">
        <f t="shared" si="6"/>
        <v>285.14631043256998</v>
      </c>
      <c r="J63" s="41" t="s">
        <v>97</v>
      </c>
      <c r="K63" s="45"/>
      <c r="M63" s="39" t="s">
        <v>113</v>
      </c>
      <c r="N63" s="197">
        <v>454</v>
      </c>
      <c r="O63" s="118">
        <v>1244</v>
      </c>
      <c r="P63" s="54">
        <f t="shared" si="3"/>
        <v>1262</v>
      </c>
      <c r="Q63" s="205">
        <f t="shared" si="8"/>
        <v>3559</v>
      </c>
      <c r="R63" s="201">
        <v>1253</v>
      </c>
      <c r="S63" s="124">
        <v>3144</v>
      </c>
      <c r="T63" s="54">
        <f t="shared" si="4"/>
        <v>1807</v>
      </c>
      <c r="U63" s="119">
        <f t="shared" si="9"/>
        <v>5821</v>
      </c>
      <c r="V63" s="110" t="s">
        <v>97</v>
      </c>
    </row>
    <row r="64" spans="1:22" ht="14.1" customHeight="1" x14ac:dyDescent="0.2">
      <c r="A64" s="39" t="s">
        <v>168</v>
      </c>
      <c r="B64" s="56">
        <v>1014</v>
      </c>
      <c r="C64" s="303">
        <v>4816</v>
      </c>
      <c r="D64" s="300">
        <f t="shared" si="1"/>
        <v>232.56880733944953</v>
      </c>
      <c r="E64" s="300">
        <f t="shared" si="5"/>
        <v>405.72872788542543</v>
      </c>
      <c r="F64" s="207">
        <v>1554</v>
      </c>
      <c r="G64" s="304">
        <v>7490</v>
      </c>
      <c r="H64" s="302">
        <f t="shared" si="2"/>
        <v>189.97555012224939</v>
      </c>
      <c r="I64" s="137">
        <f t="shared" si="6"/>
        <v>269.23076923076923</v>
      </c>
      <c r="J64" s="41" t="s">
        <v>106</v>
      </c>
      <c r="K64" s="45"/>
      <c r="M64" s="39" t="s">
        <v>114</v>
      </c>
      <c r="N64" s="197">
        <v>436</v>
      </c>
      <c r="O64" s="118">
        <v>1187</v>
      </c>
      <c r="P64" s="54">
        <f t="shared" si="3"/>
        <v>578</v>
      </c>
      <c r="Q64" s="205">
        <f t="shared" si="8"/>
        <v>3629</v>
      </c>
      <c r="R64" s="201">
        <v>818</v>
      </c>
      <c r="S64" s="124">
        <v>2782</v>
      </c>
      <c r="T64" s="54">
        <f t="shared" si="4"/>
        <v>736</v>
      </c>
      <c r="U64" s="119">
        <f t="shared" si="9"/>
        <v>4708</v>
      </c>
      <c r="V64" s="110" t="s">
        <v>106</v>
      </c>
    </row>
    <row r="65" spans="1:22" ht="14.1" customHeight="1" x14ac:dyDescent="0.2">
      <c r="A65" s="39" t="s">
        <v>169</v>
      </c>
      <c r="B65" s="56">
        <v>4412</v>
      </c>
      <c r="C65" s="303">
        <v>17714</v>
      </c>
      <c r="D65" s="300">
        <f t="shared" si="1"/>
        <v>205.97572362278243</v>
      </c>
      <c r="E65" s="300">
        <f t="shared" si="5"/>
        <v>280.72900158478603</v>
      </c>
      <c r="F65" s="207">
        <v>9033</v>
      </c>
      <c r="G65" s="304">
        <v>36033</v>
      </c>
      <c r="H65" s="302">
        <f t="shared" si="2"/>
        <v>169.79323308270676</v>
      </c>
      <c r="I65" s="137">
        <f t="shared" si="6"/>
        <v>225.85558480631818</v>
      </c>
      <c r="J65" s="41" t="s">
        <v>107</v>
      </c>
      <c r="K65" s="45"/>
      <c r="M65" s="39" t="s">
        <v>90</v>
      </c>
      <c r="N65" s="197">
        <v>2142</v>
      </c>
      <c r="O65" s="118">
        <v>6310</v>
      </c>
      <c r="P65" s="54">
        <f t="shared" si="3"/>
        <v>2270</v>
      </c>
      <c r="Q65" s="205">
        <f t="shared" si="8"/>
        <v>11404</v>
      </c>
      <c r="R65" s="201">
        <v>5320</v>
      </c>
      <c r="S65" s="124">
        <v>15954</v>
      </c>
      <c r="T65" s="54">
        <f t="shared" si="4"/>
        <v>3713</v>
      </c>
      <c r="U65" s="119">
        <f t="shared" si="9"/>
        <v>20079</v>
      </c>
      <c r="V65" s="110" t="s">
        <v>107</v>
      </c>
    </row>
    <row r="66" spans="1:22" ht="14.1" customHeight="1" x14ac:dyDescent="0.2">
      <c r="A66" s="39" t="s">
        <v>170</v>
      </c>
      <c r="B66" s="56">
        <v>898</v>
      </c>
      <c r="C66" s="303">
        <v>3414</v>
      </c>
      <c r="D66" s="300">
        <f t="shared" si="1"/>
        <v>161.22082585278278</v>
      </c>
      <c r="E66" s="300">
        <f t="shared" si="5"/>
        <v>183.94396551724137</v>
      </c>
      <c r="F66" s="207">
        <v>1968</v>
      </c>
      <c r="G66" s="304">
        <v>7634</v>
      </c>
      <c r="H66" s="302">
        <f t="shared" si="2"/>
        <v>164.96227996647107</v>
      </c>
      <c r="I66" s="137">
        <f t="shared" si="6"/>
        <v>184.84261501210653</v>
      </c>
      <c r="J66" s="41" t="s">
        <v>98</v>
      </c>
      <c r="K66" s="45"/>
      <c r="M66" s="39" t="s">
        <v>91</v>
      </c>
      <c r="N66" s="197">
        <v>557</v>
      </c>
      <c r="O66" s="118">
        <v>1856</v>
      </c>
      <c r="P66" s="54">
        <f t="shared" si="3"/>
        <v>341</v>
      </c>
      <c r="Q66" s="205">
        <f t="shared" si="8"/>
        <v>1558</v>
      </c>
      <c r="R66" s="201">
        <v>1193</v>
      </c>
      <c r="S66" s="124">
        <v>4130</v>
      </c>
      <c r="T66" s="54">
        <f t="shared" si="4"/>
        <v>775</v>
      </c>
      <c r="U66" s="119">
        <f t="shared" si="9"/>
        <v>3504</v>
      </c>
      <c r="V66" s="110" t="s">
        <v>98</v>
      </c>
    </row>
    <row r="67" spans="1:22" ht="14.1" customHeight="1" x14ac:dyDescent="0.2">
      <c r="A67" s="39" t="s">
        <v>171</v>
      </c>
      <c r="B67" s="56">
        <v>1410</v>
      </c>
      <c r="C67" s="303">
        <v>5598</v>
      </c>
      <c r="D67" s="300">
        <f t="shared" si="1"/>
        <v>115.29026982829109</v>
      </c>
      <c r="E67" s="300">
        <f t="shared" si="5"/>
        <v>163.77998829724984</v>
      </c>
      <c r="F67" s="207">
        <v>3135</v>
      </c>
      <c r="G67" s="304">
        <v>12299</v>
      </c>
      <c r="H67" s="302">
        <f t="shared" si="2"/>
        <v>118.39123867069486</v>
      </c>
      <c r="I67" s="137">
        <f t="shared" si="6"/>
        <v>163.22495023224951</v>
      </c>
      <c r="J67" s="41" t="s">
        <v>109</v>
      </c>
      <c r="K67" s="45"/>
      <c r="M67" s="39" t="s">
        <v>108</v>
      </c>
      <c r="N67" s="197">
        <v>1223</v>
      </c>
      <c r="O67" s="118">
        <v>3418</v>
      </c>
      <c r="P67" s="54">
        <f t="shared" si="3"/>
        <v>187</v>
      </c>
      <c r="Q67" s="205">
        <f t="shared" si="8"/>
        <v>2180</v>
      </c>
      <c r="R67" s="201">
        <v>2648</v>
      </c>
      <c r="S67" s="124">
        <v>7535</v>
      </c>
      <c r="T67" s="54">
        <f t="shared" si="4"/>
        <v>487</v>
      </c>
      <c r="U67" s="119">
        <f t="shared" si="9"/>
        <v>4764</v>
      </c>
      <c r="V67" s="110" t="s">
        <v>109</v>
      </c>
    </row>
    <row r="68" spans="1:22" ht="14.1" customHeight="1" x14ac:dyDescent="0.2">
      <c r="A68" s="39" t="s">
        <v>172</v>
      </c>
      <c r="B68" s="56">
        <v>1404</v>
      </c>
      <c r="C68" s="303">
        <v>4310</v>
      </c>
      <c r="D68" s="300">
        <f t="shared" si="1"/>
        <v>170.18181818181819</v>
      </c>
      <c r="E68" s="300">
        <f t="shared" si="5"/>
        <v>199.44470152707081</v>
      </c>
      <c r="F68" s="207">
        <v>3234</v>
      </c>
      <c r="G68" s="304">
        <v>10470</v>
      </c>
      <c r="H68" s="302">
        <f t="shared" si="2"/>
        <v>183.22946175637392</v>
      </c>
      <c r="I68" s="137">
        <f t="shared" si="6"/>
        <v>211.90042501517911</v>
      </c>
      <c r="J68" s="41" t="s">
        <v>74</v>
      </c>
      <c r="K68" s="45"/>
      <c r="M68" s="39" t="s">
        <v>73</v>
      </c>
      <c r="N68" s="197">
        <v>825</v>
      </c>
      <c r="O68" s="118">
        <v>2161</v>
      </c>
      <c r="P68" s="54">
        <f t="shared" si="3"/>
        <v>579</v>
      </c>
      <c r="Q68" s="205">
        <f t="shared" si="8"/>
        <v>2149</v>
      </c>
      <c r="R68" s="201">
        <v>1765</v>
      </c>
      <c r="S68" s="124">
        <v>4941</v>
      </c>
      <c r="T68" s="54">
        <f t="shared" si="4"/>
        <v>1469</v>
      </c>
      <c r="U68" s="119">
        <f t="shared" si="9"/>
        <v>5529</v>
      </c>
      <c r="V68" s="110" t="s">
        <v>74</v>
      </c>
    </row>
    <row r="69" spans="1:22" ht="14.1" customHeight="1" x14ac:dyDescent="0.2">
      <c r="A69" s="39" t="s">
        <v>173</v>
      </c>
      <c r="B69" s="56">
        <v>9233</v>
      </c>
      <c r="C69" s="303">
        <v>26265</v>
      </c>
      <c r="D69" s="300">
        <f t="shared" si="1"/>
        <v>126.8617752129706</v>
      </c>
      <c r="E69" s="300">
        <f t="shared" si="5"/>
        <v>148.37306519037398</v>
      </c>
      <c r="F69" s="207">
        <v>20727</v>
      </c>
      <c r="G69" s="304">
        <v>60040</v>
      </c>
      <c r="H69" s="302">
        <f t="shared" si="2"/>
        <v>122.39872445966695</v>
      </c>
      <c r="I69" s="137">
        <f t="shared" si="6"/>
        <v>142.20748460445287</v>
      </c>
      <c r="J69" s="41" t="s">
        <v>75</v>
      </c>
      <c r="K69" s="45"/>
      <c r="M69" s="39" t="s">
        <v>115</v>
      </c>
      <c r="N69" s="197">
        <v>7278</v>
      </c>
      <c r="O69" s="118">
        <v>17702</v>
      </c>
      <c r="P69" s="54">
        <f t="shared" si="3"/>
        <v>1955</v>
      </c>
      <c r="Q69" s="205">
        <f t="shared" si="8"/>
        <v>8563</v>
      </c>
      <c r="R69" s="201">
        <v>16934</v>
      </c>
      <c r="S69" s="124">
        <v>42220</v>
      </c>
      <c r="T69" s="54">
        <f t="shared" si="4"/>
        <v>3793</v>
      </c>
      <c r="U69" s="119">
        <f t="shared" si="9"/>
        <v>17820</v>
      </c>
      <c r="V69" s="110" t="s">
        <v>75</v>
      </c>
    </row>
    <row r="70" spans="1:22" ht="14.1" customHeight="1" thickBot="1" x14ac:dyDescent="0.25">
      <c r="A70" s="40" t="s">
        <v>174</v>
      </c>
      <c r="B70" s="57">
        <v>1</v>
      </c>
      <c r="C70" s="44">
        <v>3</v>
      </c>
      <c r="D70" s="58" t="e">
        <f>B70/N70*100</f>
        <v>#DIV/0!</v>
      </c>
      <c r="E70" s="58">
        <f t="shared" si="5"/>
        <v>300</v>
      </c>
      <c r="F70" s="208">
        <v>1</v>
      </c>
      <c r="G70" s="59">
        <v>10</v>
      </c>
      <c r="H70" s="212" t="e">
        <f t="shared" si="2"/>
        <v>#DIV/0!</v>
      </c>
      <c r="I70" s="138">
        <f t="shared" si="6"/>
        <v>1000</v>
      </c>
      <c r="J70" s="42" t="s">
        <v>117</v>
      </c>
      <c r="K70" s="45"/>
      <c r="M70" s="40" t="s">
        <v>116</v>
      </c>
      <c r="N70" s="198"/>
      <c r="O70" s="120">
        <v>1</v>
      </c>
      <c r="P70" s="206">
        <f t="shared" si="3"/>
        <v>1</v>
      </c>
      <c r="Q70" s="121">
        <f t="shared" si="8"/>
        <v>2</v>
      </c>
      <c r="R70" s="202"/>
      <c r="S70" s="125">
        <v>1</v>
      </c>
      <c r="T70" s="206">
        <f t="shared" si="4"/>
        <v>1</v>
      </c>
      <c r="U70" s="122">
        <f t="shared" si="9"/>
        <v>9</v>
      </c>
      <c r="V70" s="111" t="s">
        <v>117</v>
      </c>
    </row>
    <row r="71" spans="1:22" ht="14.1" customHeight="1" x14ac:dyDescent="0.2">
      <c r="A71" s="45"/>
      <c r="B71" s="32"/>
      <c r="C71" s="43"/>
      <c r="D71" s="33"/>
      <c r="E71" s="33"/>
      <c r="F71" s="43"/>
      <c r="G71" s="13"/>
      <c r="H71" s="13"/>
      <c r="I71" s="13"/>
      <c r="J71" s="13"/>
      <c r="K71" s="45"/>
      <c r="M71" s="112"/>
      <c r="N71" s="106"/>
      <c r="O71" s="106"/>
      <c r="P71" s="107"/>
      <c r="Q71" s="107"/>
      <c r="R71" s="108"/>
      <c r="S71" s="109"/>
      <c r="T71" s="107"/>
      <c r="U71" s="107"/>
      <c r="V71" s="112"/>
    </row>
    <row r="72" spans="1:22" ht="14.1" customHeight="1" x14ac:dyDescent="0.2">
      <c r="A72" s="45"/>
      <c r="B72" s="32"/>
      <c r="C72" s="43"/>
      <c r="D72" s="33"/>
      <c r="E72" s="33"/>
      <c r="F72" s="43"/>
      <c r="G72" s="13"/>
      <c r="H72" s="13"/>
      <c r="I72" s="13"/>
      <c r="J72" s="13"/>
      <c r="K72" s="45"/>
    </row>
    <row r="73" spans="1:22" ht="14.1" customHeight="1" thickBot="1" x14ac:dyDescent="0.25"/>
    <row r="74" spans="1:22" ht="14.1" customHeight="1" thickBot="1" x14ac:dyDescent="0.25">
      <c r="A74" s="258" t="s">
        <v>221</v>
      </c>
      <c r="B74" s="259"/>
      <c r="C74" s="260"/>
      <c r="D74" s="113"/>
      <c r="E74" s="261" t="s">
        <v>221</v>
      </c>
      <c r="F74" s="262"/>
      <c r="G74" s="263"/>
      <c r="H74" s="140"/>
      <c r="I74" s="264" t="s">
        <v>182</v>
      </c>
      <c r="J74" s="266" t="s">
        <v>226</v>
      </c>
      <c r="K74" s="139"/>
      <c r="L74" s="24" t="s">
        <v>110</v>
      </c>
      <c r="M74" s="101" t="s">
        <v>228</v>
      </c>
      <c r="N74" s="102"/>
      <c r="O74" s="102"/>
      <c r="P74" s="102"/>
      <c r="Q74" s="102"/>
      <c r="R74" s="102"/>
      <c r="S74" s="102"/>
      <c r="T74" s="102"/>
      <c r="U74" s="131"/>
      <c r="V74" s="132" t="s">
        <v>190</v>
      </c>
    </row>
    <row r="75" spans="1:22" ht="28.5" customHeight="1" thickBot="1" x14ac:dyDescent="0.25">
      <c r="A75" s="145" t="s">
        <v>181</v>
      </c>
      <c r="B75" s="146" t="s">
        <v>177</v>
      </c>
      <c r="C75" s="147" t="s">
        <v>179</v>
      </c>
      <c r="D75" s="113"/>
      <c r="E75" s="142" t="s">
        <v>178</v>
      </c>
      <c r="F75" s="141" t="s">
        <v>180</v>
      </c>
      <c r="G75" s="143" t="s">
        <v>179</v>
      </c>
      <c r="H75" s="144"/>
      <c r="I75" s="265"/>
      <c r="J75" s="267"/>
      <c r="K75" s="139"/>
      <c r="L75" s="27" t="s">
        <v>111</v>
      </c>
      <c r="M75" s="102" t="s">
        <v>229</v>
      </c>
      <c r="N75" s="102"/>
      <c r="O75" s="102"/>
      <c r="P75" s="102"/>
      <c r="Q75" s="102"/>
      <c r="R75" s="102"/>
      <c r="S75" s="102"/>
      <c r="T75" s="102"/>
      <c r="U75" s="131"/>
      <c r="V75" s="132" t="s">
        <v>191</v>
      </c>
    </row>
    <row r="76" spans="1:22" ht="14.1" customHeight="1" x14ac:dyDescent="0.2">
      <c r="A76" s="39" t="s">
        <v>144</v>
      </c>
      <c r="B76" s="56">
        <v>14548</v>
      </c>
      <c r="C76" s="209">
        <v>13.860386238698183</v>
      </c>
      <c r="D76" s="114">
        <v>1</v>
      </c>
      <c r="E76" s="39" t="s">
        <v>144</v>
      </c>
      <c r="F76" s="190">
        <v>29071</v>
      </c>
      <c r="G76" s="191">
        <v>13.265888172455179</v>
      </c>
      <c r="H76" s="114">
        <v>1</v>
      </c>
      <c r="I76" s="187" t="s">
        <v>103</v>
      </c>
      <c r="J76" s="186">
        <v>4647</v>
      </c>
      <c r="K76" s="54"/>
      <c r="L76" s="28">
        <v>2491</v>
      </c>
      <c r="M76" s="164" t="s">
        <v>230</v>
      </c>
    </row>
    <row r="77" spans="1:22" ht="14.1" customHeight="1" x14ac:dyDescent="0.2">
      <c r="A77" s="39" t="s">
        <v>173</v>
      </c>
      <c r="B77" s="56">
        <v>9233</v>
      </c>
      <c r="C77" s="210">
        <v>8.7966006421432716</v>
      </c>
      <c r="D77" s="114">
        <v>2</v>
      </c>
      <c r="E77" s="39" t="s">
        <v>173</v>
      </c>
      <c r="F77" s="43">
        <v>20727</v>
      </c>
      <c r="G77" s="148">
        <v>9.4582939751119142</v>
      </c>
      <c r="H77" s="114">
        <v>2</v>
      </c>
      <c r="I77" s="187" t="s">
        <v>32</v>
      </c>
      <c r="J77" s="186">
        <v>4129</v>
      </c>
      <c r="K77" s="54"/>
      <c r="L77" s="31">
        <v>1125</v>
      </c>
      <c r="M77" s="164" t="s">
        <v>231</v>
      </c>
      <c r="V77" s="103"/>
    </row>
    <row r="78" spans="1:22" ht="14.1" customHeight="1" x14ac:dyDescent="0.2">
      <c r="A78" s="39" t="s">
        <v>137</v>
      </c>
      <c r="B78" s="56">
        <v>8666</v>
      </c>
      <c r="C78" s="210">
        <v>8.2563999961890602</v>
      </c>
      <c r="D78" s="114">
        <v>3</v>
      </c>
      <c r="E78" s="39" t="s">
        <v>158</v>
      </c>
      <c r="F78" s="43">
        <v>16336</v>
      </c>
      <c r="G78" s="148">
        <v>7.4545612185761678</v>
      </c>
      <c r="H78" s="114">
        <v>3</v>
      </c>
      <c r="I78" s="187" t="s">
        <v>76</v>
      </c>
      <c r="J78" s="186">
        <v>4020</v>
      </c>
      <c r="K78" s="54"/>
      <c r="L78" s="29">
        <v>1106</v>
      </c>
      <c r="M78" s="47" t="s">
        <v>205</v>
      </c>
    </row>
    <row r="79" spans="1:22" ht="14.1" customHeight="1" thickBot="1" x14ac:dyDescent="0.25">
      <c r="A79" s="39" t="s">
        <v>158</v>
      </c>
      <c r="B79" s="56">
        <v>7135</v>
      </c>
      <c r="C79" s="210">
        <v>6.7977629786301579</v>
      </c>
      <c r="D79" s="114">
        <v>4</v>
      </c>
      <c r="E79" s="39" t="s">
        <v>137</v>
      </c>
      <c r="F79" s="43">
        <v>16080</v>
      </c>
      <c r="G79" s="148">
        <v>7.3377414541322707</v>
      </c>
      <c r="H79" s="114">
        <v>4</v>
      </c>
      <c r="I79" s="187" t="s">
        <v>115</v>
      </c>
      <c r="J79" s="186">
        <v>3793</v>
      </c>
      <c r="K79" s="54"/>
      <c r="L79" s="29">
        <v>976</v>
      </c>
    </row>
    <row r="80" spans="1:22" ht="14.1" customHeight="1" x14ac:dyDescent="0.2">
      <c r="A80" s="39" t="s">
        <v>132</v>
      </c>
      <c r="B80" s="56">
        <v>4766</v>
      </c>
      <c r="C80" s="210">
        <v>4.5407341774563887</v>
      </c>
      <c r="D80" s="114">
        <v>5</v>
      </c>
      <c r="E80" s="39" t="s">
        <v>132</v>
      </c>
      <c r="F80" s="43">
        <v>12133</v>
      </c>
      <c r="G80" s="148">
        <v>5.5366179765539085</v>
      </c>
      <c r="H80" s="114">
        <v>5</v>
      </c>
      <c r="I80" s="187" t="s">
        <v>90</v>
      </c>
      <c r="J80" s="186">
        <v>3713</v>
      </c>
      <c r="K80" s="54"/>
      <c r="L80" s="29">
        <v>891</v>
      </c>
      <c r="M80" s="241"/>
      <c r="N80" s="244" t="s">
        <v>0</v>
      </c>
      <c r="O80" s="245"/>
      <c r="P80" s="245"/>
      <c r="Q80" s="245"/>
      <c r="R80" s="244" t="s">
        <v>1</v>
      </c>
      <c r="S80" s="245"/>
      <c r="T80" s="245"/>
      <c r="U80" s="246"/>
      <c r="V80" s="247"/>
    </row>
    <row r="81" spans="1:22" ht="14.1" customHeight="1" x14ac:dyDescent="0.2">
      <c r="A81" s="39" t="s">
        <v>122</v>
      </c>
      <c r="B81" s="56">
        <v>4698</v>
      </c>
      <c r="C81" s="210">
        <v>4.4759482093348959</v>
      </c>
      <c r="D81" s="114">
        <v>6</v>
      </c>
      <c r="E81" s="39" t="s">
        <v>169</v>
      </c>
      <c r="F81" s="43">
        <v>9033</v>
      </c>
      <c r="G81" s="148">
        <v>4.1220036414910943</v>
      </c>
      <c r="H81" s="114">
        <v>6</v>
      </c>
      <c r="I81" s="187" t="s">
        <v>22</v>
      </c>
      <c r="J81" s="186">
        <v>2580</v>
      </c>
      <c r="K81" s="54"/>
      <c r="L81" s="29">
        <v>806</v>
      </c>
      <c r="M81" s="242"/>
      <c r="N81" s="250" t="s">
        <v>233</v>
      </c>
      <c r="O81" s="250" t="s">
        <v>234</v>
      </c>
      <c r="P81" s="253" t="s">
        <v>120</v>
      </c>
      <c r="Q81" s="254"/>
      <c r="R81" s="250" t="str">
        <f>N81</f>
        <v>VI 19</v>
      </c>
      <c r="S81" s="250" t="str">
        <f>O81</f>
        <v>I-VI 19</v>
      </c>
      <c r="T81" s="253" t="s">
        <v>120</v>
      </c>
      <c r="U81" s="255"/>
      <c r="V81" s="248"/>
    </row>
    <row r="82" spans="1:22" ht="14.1" customHeight="1" x14ac:dyDescent="0.2">
      <c r="A82" s="39" t="s">
        <v>169</v>
      </c>
      <c r="B82" s="56">
        <v>4412</v>
      </c>
      <c r="C82" s="210">
        <v>4.2034660492944997</v>
      </c>
      <c r="D82" s="114">
        <v>7</v>
      </c>
      <c r="E82" s="39" t="s">
        <v>145</v>
      </c>
      <c r="F82" s="43">
        <v>7469</v>
      </c>
      <c r="G82" s="148">
        <v>3.4083078930916626</v>
      </c>
      <c r="H82" s="114">
        <v>7</v>
      </c>
      <c r="I82" s="187" t="s">
        <v>56</v>
      </c>
      <c r="J82" s="186">
        <v>2424</v>
      </c>
      <c r="K82" s="54"/>
      <c r="L82" s="29">
        <v>805</v>
      </c>
      <c r="M82" s="242"/>
      <c r="N82" s="251"/>
      <c r="O82" s="251"/>
      <c r="P82" s="250" t="s">
        <v>235</v>
      </c>
      <c r="Q82" s="256" t="s">
        <v>236</v>
      </c>
      <c r="R82" s="251"/>
      <c r="S82" s="251"/>
      <c r="T82" s="250" t="str">
        <f>P82</f>
        <v>(VI 23) - (VI 19)</v>
      </c>
      <c r="U82" s="250" t="str">
        <f>Q82</f>
        <v>(I-VI 23) - (I-VI 19)</v>
      </c>
      <c r="V82" s="248"/>
    </row>
    <row r="83" spans="1:22" ht="14.1" customHeight="1" x14ac:dyDescent="0.2">
      <c r="A83" s="39" t="s">
        <v>145</v>
      </c>
      <c r="B83" s="56">
        <v>3610</v>
      </c>
      <c r="C83" s="210">
        <v>3.4393727193910117</v>
      </c>
      <c r="D83" s="114">
        <v>8</v>
      </c>
      <c r="E83" s="39" t="s">
        <v>122</v>
      </c>
      <c r="F83" s="43">
        <v>7345</v>
      </c>
      <c r="G83" s="148">
        <v>3.3517233196891496</v>
      </c>
      <c r="H83" s="114">
        <v>8</v>
      </c>
      <c r="I83" s="187" t="s">
        <v>20</v>
      </c>
      <c r="J83" s="186">
        <v>2175</v>
      </c>
      <c r="K83" s="54"/>
      <c r="L83" s="30">
        <v>646</v>
      </c>
      <c r="M83" s="243"/>
      <c r="N83" s="252"/>
      <c r="O83" s="252"/>
      <c r="P83" s="252"/>
      <c r="Q83" s="257"/>
      <c r="R83" s="252"/>
      <c r="S83" s="252"/>
      <c r="T83" s="252"/>
      <c r="U83" s="252"/>
      <c r="V83" s="249"/>
    </row>
    <row r="84" spans="1:22" ht="14.1" customHeight="1" x14ac:dyDescent="0.2">
      <c r="A84" s="39" t="s">
        <v>134</v>
      </c>
      <c r="B84" s="56">
        <v>3109</v>
      </c>
      <c r="C84" s="210">
        <v>2.9620525719076607</v>
      </c>
      <c r="D84" s="114">
        <v>9</v>
      </c>
      <c r="E84" s="39" t="s">
        <v>153</v>
      </c>
      <c r="F84" s="43">
        <v>6625</v>
      </c>
      <c r="G84" s="148">
        <v>3.0231677321906898</v>
      </c>
      <c r="H84" s="114">
        <v>9</v>
      </c>
      <c r="I84" s="187" t="s">
        <v>40</v>
      </c>
      <c r="J84" s="186">
        <v>1862</v>
      </c>
      <c r="K84" s="54"/>
      <c r="L84" s="29">
        <v>578</v>
      </c>
      <c r="M84" s="126"/>
      <c r="N84" s="128"/>
      <c r="O84" s="104"/>
      <c r="P84" s="104"/>
      <c r="Q84" s="104"/>
      <c r="R84" s="128"/>
      <c r="S84" s="104"/>
      <c r="T84" s="104"/>
      <c r="U84" s="105"/>
      <c r="V84" s="129"/>
    </row>
    <row r="85" spans="1:22" ht="14.1" customHeight="1" x14ac:dyDescent="0.2">
      <c r="A85" s="39" t="s">
        <v>162</v>
      </c>
      <c r="B85" s="56">
        <v>2931</v>
      </c>
      <c r="C85" s="210">
        <v>2.7924657730014006</v>
      </c>
      <c r="D85" s="114">
        <v>10</v>
      </c>
      <c r="E85" s="39" t="s">
        <v>162</v>
      </c>
      <c r="F85" s="43">
        <v>6198</v>
      </c>
      <c r="G85" s="148">
        <v>2.8283160157159091</v>
      </c>
      <c r="H85" s="114">
        <v>10</v>
      </c>
      <c r="I85" s="187" t="s">
        <v>113</v>
      </c>
      <c r="J85" s="186">
        <v>1807</v>
      </c>
      <c r="K85" s="54"/>
      <c r="L85" s="29">
        <v>500</v>
      </c>
      <c r="M85" s="127" t="s">
        <v>2</v>
      </c>
      <c r="N85" s="199">
        <v>112484</v>
      </c>
      <c r="O85" s="115">
        <v>459106</v>
      </c>
      <c r="P85" s="235">
        <f>B13/N85*100</f>
        <v>97.075139575406283</v>
      </c>
      <c r="Q85" s="235">
        <f>C13/O85*100</f>
        <v>97.104372410728672</v>
      </c>
      <c r="R85" s="203">
        <v>217019</v>
      </c>
      <c r="S85" s="123">
        <v>907099</v>
      </c>
      <c r="T85" s="235">
        <f>F13/R85*100</f>
        <v>104.64567618503449</v>
      </c>
      <c r="U85" s="234">
        <f>G13/S85*100</f>
        <v>102.88281653931929</v>
      </c>
      <c r="V85" s="130" t="s">
        <v>3</v>
      </c>
    </row>
    <row r="86" spans="1:22" ht="14.1" customHeight="1" x14ac:dyDescent="0.2">
      <c r="A86" s="39" t="s">
        <v>152</v>
      </c>
      <c r="B86" s="56">
        <v>2677</v>
      </c>
      <c r="C86" s="210">
        <v>2.5504711273711189</v>
      </c>
      <c r="D86" s="114">
        <v>11</v>
      </c>
      <c r="E86" s="39" t="s">
        <v>152</v>
      </c>
      <c r="F86" s="43">
        <v>5593</v>
      </c>
      <c r="G86" s="148">
        <v>2.5522380567762308</v>
      </c>
      <c r="H86" s="114">
        <v>11</v>
      </c>
      <c r="I86" s="187" t="s">
        <v>18</v>
      </c>
      <c r="J86" s="186">
        <v>1570</v>
      </c>
      <c r="K86" s="54"/>
      <c r="L86" s="29">
        <v>470</v>
      </c>
      <c r="M86" s="127"/>
      <c r="N86" s="199"/>
      <c r="O86" s="115">
        <v>0</v>
      </c>
      <c r="P86" s="235"/>
      <c r="Q86" s="235"/>
      <c r="R86" s="203"/>
      <c r="S86" s="123"/>
      <c r="T86" s="235"/>
      <c r="U86" s="234"/>
      <c r="V86" s="130"/>
    </row>
    <row r="87" spans="1:22" ht="14.1" customHeight="1" x14ac:dyDescent="0.2">
      <c r="A87" s="39" t="s">
        <v>153</v>
      </c>
      <c r="B87" s="56">
        <v>2530</v>
      </c>
      <c r="C87" s="210">
        <v>2.4104191080496564</v>
      </c>
      <c r="D87" s="114">
        <v>12</v>
      </c>
      <c r="E87" s="39" t="s">
        <v>134</v>
      </c>
      <c r="F87" s="43">
        <v>5237</v>
      </c>
      <c r="G87" s="148">
        <v>2.3897855718464367</v>
      </c>
      <c r="H87" s="114">
        <v>12</v>
      </c>
      <c r="I87" s="187" t="s">
        <v>73</v>
      </c>
      <c r="J87" s="186">
        <v>1469</v>
      </c>
      <c r="K87" s="54"/>
      <c r="L87" s="29">
        <v>463</v>
      </c>
      <c r="M87" s="127" t="s">
        <v>4</v>
      </c>
      <c r="N87" s="199">
        <v>4275</v>
      </c>
      <c r="O87" s="115">
        <v>29190</v>
      </c>
      <c r="P87" s="235">
        <f t="shared" ref="P87:P142" si="10">B15/N87*100</f>
        <v>99.017543859649123</v>
      </c>
      <c r="Q87" s="235">
        <f t="shared" ref="Q87:Q142" si="11">C15/O87*100</f>
        <v>99.448441247002393</v>
      </c>
      <c r="R87" s="203">
        <v>7240</v>
      </c>
      <c r="S87" s="123">
        <v>48792</v>
      </c>
      <c r="T87" s="235">
        <f t="shared" ref="T87" si="12">F15/R87*100</f>
        <v>109.94475138121547</v>
      </c>
      <c r="U87" s="234">
        <f t="shared" ref="U87" si="13">G15/S87*100</f>
        <v>100.17215937038858</v>
      </c>
      <c r="V87" s="130" t="s">
        <v>5</v>
      </c>
    </row>
    <row r="88" spans="1:22" ht="14.1" customHeight="1" x14ac:dyDescent="0.2">
      <c r="A88" s="39" t="s">
        <v>141</v>
      </c>
      <c r="B88" s="56">
        <v>2257</v>
      </c>
      <c r="C88" s="210">
        <v>2.1503225007383695</v>
      </c>
      <c r="D88" s="114">
        <v>13</v>
      </c>
      <c r="E88" s="39" t="s">
        <v>123</v>
      </c>
      <c r="F88" s="43">
        <v>4398</v>
      </c>
      <c r="G88" s="148">
        <v>2.0069270469697593</v>
      </c>
      <c r="H88" s="114">
        <v>13</v>
      </c>
      <c r="I88" s="187" t="s">
        <v>50</v>
      </c>
      <c r="J88" s="186">
        <v>850</v>
      </c>
      <c r="K88" s="54"/>
      <c r="L88" s="29">
        <v>297</v>
      </c>
      <c r="M88" s="127"/>
      <c r="N88" s="200"/>
      <c r="O88" s="117">
        <v>0</v>
      </c>
      <c r="P88" s="235"/>
      <c r="Q88" s="235"/>
      <c r="R88" s="204"/>
      <c r="S88" s="123"/>
      <c r="T88" s="235"/>
      <c r="U88" s="234"/>
      <c r="V88" s="130"/>
    </row>
    <row r="89" spans="1:22" ht="14.1" customHeight="1" x14ac:dyDescent="0.2">
      <c r="A89" s="39" t="s">
        <v>155</v>
      </c>
      <c r="B89" s="56">
        <v>2037</v>
      </c>
      <c r="C89" s="210">
        <v>1.940720839168834</v>
      </c>
      <c r="D89" s="114">
        <v>14</v>
      </c>
      <c r="E89" s="39" t="s">
        <v>141</v>
      </c>
      <c r="F89" s="43">
        <v>4380</v>
      </c>
      <c r="G89" s="148">
        <v>1.9987131572822978</v>
      </c>
      <c r="H89" s="114">
        <v>14</v>
      </c>
      <c r="I89" s="187" t="s">
        <v>91</v>
      </c>
      <c r="J89" s="186">
        <v>775</v>
      </c>
      <c r="K89" s="54"/>
      <c r="L89" s="29">
        <v>260</v>
      </c>
      <c r="M89" s="127" t="s">
        <v>6</v>
      </c>
      <c r="N89" s="199">
        <v>108209</v>
      </c>
      <c r="O89" s="115">
        <v>429916</v>
      </c>
      <c r="P89" s="235">
        <f t="shared" si="10"/>
        <v>96.99840124204087</v>
      </c>
      <c r="Q89" s="235">
        <f t="shared" si="11"/>
        <v>96.945217205221496</v>
      </c>
      <c r="R89" s="203">
        <v>209779</v>
      </c>
      <c r="S89" s="123">
        <v>858307</v>
      </c>
      <c r="T89" s="235">
        <f t="shared" ref="T89:T126" si="14">F17/R89*100</f>
        <v>104.46279179517492</v>
      </c>
      <c r="U89" s="234">
        <f t="shared" ref="U89:U142" si="15">G17/S89*100</f>
        <v>103.03690870516027</v>
      </c>
      <c r="V89" s="130" t="s">
        <v>7</v>
      </c>
    </row>
    <row r="90" spans="1:22" ht="14.1" customHeight="1" x14ac:dyDescent="0.2">
      <c r="A90" s="39" t="s">
        <v>147</v>
      </c>
      <c r="B90" s="56">
        <v>2018</v>
      </c>
      <c r="C90" s="210">
        <v>1.9226188774878288</v>
      </c>
      <c r="D90" s="114">
        <v>15</v>
      </c>
      <c r="E90" s="39" t="s">
        <v>147</v>
      </c>
      <c r="F90" s="43">
        <v>4326</v>
      </c>
      <c r="G90" s="148">
        <v>1.9740714882199133</v>
      </c>
      <c r="H90" s="114">
        <v>15</v>
      </c>
      <c r="I90" s="187" t="s">
        <v>78</v>
      </c>
      <c r="J90" s="186">
        <v>765</v>
      </c>
      <c r="K90" s="54"/>
      <c r="L90" s="29">
        <v>253</v>
      </c>
      <c r="M90" s="39" t="s">
        <v>8</v>
      </c>
      <c r="N90" s="197">
        <v>4380</v>
      </c>
      <c r="O90" s="118">
        <v>19521</v>
      </c>
      <c r="P90" s="235">
        <f t="shared" si="10"/>
        <v>107.26027397260273</v>
      </c>
      <c r="Q90" s="235">
        <f t="shared" si="11"/>
        <v>111.88463705752778</v>
      </c>
      <c r="R90" s="201">
        <v>7135</v>
      </c>
      <c r="S90" s="124">
        <v>32622</v>
      </c>
      <c r="T90" s="235">
        <f t="shared" si="14"/>
        <v>102.94323756131745</v>
      </c>
      <c r="U90" s="234">
        <f t="shared" si="15"/>
        <v>111.09067500459813</v>
      </c>
      <c r="V90" s="110" t="s">
        <v>9</v>
      </c>
    </row>
    <row r="91" spans="1:22" ht="14.1" customHeight="1" x14ac:dyDescent="0.2">
      <c r="A91" s="39" t="s">
        <v>149</v>
      </c>
      <c r="B91" s="56">
        <v>1930</v>
      </c>
      <c r="C91" s="210">
        <v>1.8387782128600145</v>
      </c>
      <c r="D91" s="114">
        <v>16</v>
      </c>
      <c r="E91" s="39" t="s">
        <v>155</v>
      </c>
      <c r="F91" s="43">
        <v>3909</v>
      </c>
      <c r="G91" s="148">
        <v>1.7837830437937221</v>
      </c>
      <c r="H91" s="114">
        <v>16</v>
      </c>
      <c r="I91" s="187" t="s">
        <v>114</v>
      </c>
      <c r="J91" s="186">
        <v>736</v>
      </c>
      <c r="K91" s="54"/>
      <c r="L91" s="29">
        <v>163</v>
      </c>
      <c r="M91" s="39" t="s">
        <v>10</v>
      </c>
      <c r="N91" s="197">
        <v>1759</v>
      </c>
      <c r="O91" s="118">
        <v>5929</v>
      </c>
      <c r="P91" s="235">
        <f t="shared" si="10"/>
        <v>104.26378624218306</v>
      </c>
      <c r="Q91" s="235">
        <f t="shared" si="11"/>
        <v>104.94181143531793</v>
      </c>
      <c r="R91" s="201">
        <v>3282</v>
      </c>
      <c r="S91" s="124">
        <v>12869</v>
      </c>
      <c r="T91" s="235">
        <f t="shared" si="14"/>
        <v>134.0036563071298</v>
      </c>
      <c r="U91" s="234">
        <f t="shared" si="15"/>
        <v>122.50369104048488</v>
      </c>
      <c r="V91" s="110" t="s">
        <v>11</v>
      </c>
    </row>
    <row r="92" spans="1:22" ht="14.1" customHeight="1" x14ac:dyDescent="0.2">
      <c r="A92" s="39" t="s">
        <v>123</v>
      </c>
      <c r="B92" s="56">
        <v>1834</v>
      </c>
      <c r="C92" s="210">
        <v>1.7473156696296719</v>
      </c>
      <c r="D92" s="114">
        <v>17</v>
      </c>
      <c r="E92" s="39" t="s">
        <v>131</v>
      </c>
      <c r="F92" s="43">
        <v>3582</v>
      </c>
      <c r="G92" s="148">
        <v>1.634564047804838</v>
      </c>
      <c r="H92" s="114">
        <v>17</v>
      </c>
      <c r="I92" s="187" t="s">
        <v>71</v>
      </c>
      <c r="J92" s="186">
        <v>730</v>
      </c>
      <c r="K92" s="54"/>
      <c r="L92" s="29">
        <v>139</v>
      </c>
      <c r="M92" s="39" t="s">
        <v>12</v>
      </c>
      <c r="N92" s="197">
        <v>1047</v>
      </c>
      <c r="O92" s="118">
        <v>6644</v>
      </c>
      <c r="P92" s="235">
        <f t="shared" si="10"/>
        <v>96.370582617000949</v>
      </c>
      <c r="Q92" s="235">
        <f t="shared" si="11"/>
        <v>111.39373871161951</v>
      </c>
      <c r="R92" s="201">
        <v>1488</v>
      </c>
      <c r="S92" s="124">
        <v>9769</v>
      </c>
      <c r="T92" s="235">
        <f t="shared" si="14"/>
        <v>106.72043010752688</v>
      </c>
      <c r="U92" s="234">
        <f t="shared" si="15"/>
        <v>108.92619510697104</v>
      </c>
      <c r="V92" s="110" t="s">
        <v>13</v>
      </c>
    </row>
    <row r="93" spans="1:22" ht="14.1" customHeight="1" x14ac:dyDescent="0.2">
      <c r="A93" s="39" t="s">
        <v>167</v>
      </c>
      <c r="B93" s="56">
        <v>1716</v>
      </c>
      <c r="C93" s="210">
        <v>1.6348929602423758</v>
      </c>
      <c r="D93" s="114">
        <v>18</v>
      </c>
      <c r="E93" s="39" t="s">
        <v>154</v>
      </c>
      <c r="F93" s="43">
        <v>3396</v>
      </c>
      <c r="G93" s="148">
        <v>1.5496871877010692</v>
      </c>
      <c r="H93" s="114">
        <v>18</v>
      </c>
      <c r="I93" s="187" t="s">
        <v>16</v>
      </c>
      <c r="J93" s="186">
        <v>625</v>
      </c>
      <c r="K93" s="54"/>
      <c r="L93" s="29">
        <v>106</v>
      </c>
      <c r="M93" s="39" t="s">
        <v>14</v>
      </c>
      <c r="N93" s="197">
        <v>1223</v>
      </c>
      <c r="O93" s="118">
        <v>8726</v>
      </c>
      <c r="P93" s="235">
        <f t="shared" si="10"/>
        <v>104.98773507767784</v>
      </c>
      <c r="Q93" s="235">
        <f t="shared" si="11"/>
        <v>111.00160440064175</v>
      </c>
      <c r="R93" s="201">
        <v>2372</v>
      </c>
      <c r="S93" s="124">
        <v>18378</v>
      </c>
      <c r="T93" s="235">
        <f t="shared" si="14"/>
        <v>90.598650927487355</v>
      </c>
      <c r="U93" s="234">
        <f t="shared" si="15"/>
        <v>94.373707693981927</v>
      </c>
      <c r="V93" s="110" t="s">
        <v>15</v>
      </c>
    </row>
    <row r="94" spans="1:22" ht="14.1" customHeight="1" x14ac:dyDescent="0.2">
      <c r="A94" s="39" t="s">
        <v>154</v>
      </c>
      <c r="B94" s="56">
        <v>1577</v>
      </c>
      <c r="C94" s="210">
        <v>1.502462819523442</v>
      </c>
      <c r="D94" s="114">
        <v>19</v>
      </c>
      <c r="E94" s="39" t="s">
        <v>127</v>
      </c>
      <c r="F94" s="43">
        <v>3359</v>
      </c>
      <c r="G94" s="148">
        <v>1.5328030811212872</v>
      </c>
      <c r="H94" s="114">
        <v>19</v>
      </c>
      <c r="I94" s="187" t="s">
        <v>42</v>
      </c>
      <c r="J94" s="186">
        <v>604</v>
      </c>
      <c r="K94" s="54"/>
      <c r="L94" s="29">
        <v>104</v>
      </c>
      <c r="M94" s="39" t="s">
        <v>83</v>
      </c>
      <c r="N94" s="197">
        <v>63</v>
      </c>
      <c r="O94" s="118">
        <v>294</v>
      </c>
      <c r="P94" s="235">
        <f t="shared" si="10"/>
        <v>109.52380952380953</v>
      </c>
      <c r="Q94" s="235">
        <f t="shared" si="11"/>
        <v>143.19727891156461</v>
      </c>
      <c r="R94" s="201">
        <v>157</v>
      </c>
      <c r="S94" s="124">
        <v>837</v>
      </c>
      <c r="T94" s="235">
        <f t="shared" si="14"/>
        <v>115.92356687898089</v>
      </c>
      <c r="U94" s="234">
        <f t="shared" si="15"/>
        <v>130.58542413381122</v>
      </c>
      <c r="V94" s="110" t="s">
        <v>92</v>
      </c>
    </row>
    <row r="95" spans="1:22" ht="14.1" customHeight="1" x14ac:dyDescent="0.2">
      <c r="A95" s="39" t="s">
        <v>127</v>
      </c>
      <c r="B95" s="56">
        <v>1444</v>
      </c>
      <c r="C95" s="210">
        <v>1.3757490877564049</v>
      </c>
      <c r="D95" s="114">
        <v>20</v>
      </c>
      <c r="E95" s="39" t="s">
        <v>172</v>
      </c>
      <c r="F95" s="43">
        <v>3234</v>
      </c>
      <c r="G95" s="148">
        <v>1.4757621805139156</v>
      </c>
      <c r="H95" s="114">
        <v>20</v>
      </c>
      <c r="I95" s="187" t="s">
        <v>108</v>
      </c>
      <c r="J95" s="186">
        <v>487</v>
      </c>
      <c r="K95" s="54"/>
      <c r="L95" s="29">
        <v>99</v>
      </c>
      <c r="M95" s="39" t="s">
        <v>16</v>
      </c>
      <c r="N95" s="197">
        <v>1285</v>
      </c>
      <c r="O95" s="118">
        <v>4815</v>
      </c>
      <c r="P95" s="235">
        <f t="shared" si="10"/>
        <v>112.37354085603113</v>
      </c>
      <c r="Q95" s="235">
        <f t="shared" si="11"/>
        <v>106.56282450674975</v>
      </c>
      <c r="R95" s="201">
        <v>2301</v>
      </c>
      <c r="S95" s="124">
        <v>10995</v>
      </c>
      <c r="T95" s="235">
        <f t="shared" si="14"/>
        <v>145.98000869187311</v>
      </c>
      <c r="U95" s="234">
        <f t="shared" si="15"/>
        <v>119.31787175989086</v>
      </c>
      <c r="V95" s="110" t="s">
        <v>17</v>
      </c>
    </row>
    <row r="96" spans="1:22" ht="14.1" customHeight="1" x14ac:dyDescent="0.2">
      <c r="A96" s="39" t="s">
        <v>131</v>
      </c>
      <c r="B96" s="56">
        <v>1421</v>
      </c>
      <c r="C96" s="210">
        <v>1.3538361867741351</v>
      </c>
      <c r="D96" s="114">
        <v>21</v>
      </c>
      <c r="E96" s="39" t="s">
        <v>149</v>
      </c>
      <c r="F96" s="43">
        <v>3159</v>
      </c>
      <c r="G96" s="148">
        <v>1.4415376401494928</v>
      </c>
      <c r="H96" s="114">
        <v>21</v>
      </c>
      <c r="I96" s="187" t="s">
        <v>12</v>
      </c>
      <c r="J96" s="186">
        <v>435</v>
      </c>
      <c r="K96" s="54"/>
      <c r="L96" s="30">
        <v>89</v>
      </c>
      <c r="M96" s="39" t="s">
        <v>102</v>
      </c>
      <c r="N96" s="197">
        <v>349</v>
      </c>
      <c r="O96" s="118">
        <v>2691</v>
      </c>
      <c r="P96" s="235">
        <f t="shared" si="10"/>
        <v>104.01146131805157</v>
      </c>
      <c r="Q96" s="235">
        <f t="shared" si="11"/>
        <v>105.57413600891863</v>
      </c>
      <c r="R96" s="201">
        <v>747</v>
      </c>
      <c r="S96" s="124">
        <v>5811</v>
      </c>
      <c r="T96" s="235">
        <f t="shared" si="14"/>
        <v>121.15127175368139</v>
      </c>
      <c r="U96" s="234">
        <f>G24/S96*100</f>
        <v>121.30442264670454</v>
      </c>
      <c r="V96" s="110" t="s">
        <v>101</v>
      </c>
    </row>
    <row r="97" spans="1:22" ht="14.1" customHeight="1" x14ac:dyDescent="0.2">
      <c r="A97" s="39" t="s">
        <v>171</v>
      </c>
      <c r="B97" s="56">
        <v>1410</v>
      </c>
      <c r="C97" s="210">
        <v>1.3433561036956583</v>
      </c>
      <c r="D97" s="114">
        <v>22</v>
      </c>
      <c r="E97" s="39" t="s">
        <v>171</v>
      </c>
      <c r="F97" s="43">
        <v>3135</v>
      </c>
      <c r="G97" s="148">
        <v>1.4305857872328775</v>
      </c>
      <c r="H97" s="114">
        <v>22</v>
      </c>
      <c r="I97" s="187" t="s">
        <v>36</v>
      </c>
      <c r="J97" s="186">
        <v>401</v>
      </c>
      <c r="K97" s="54"/>
      <c r="L97" s="29">
        <v>64</v>
      </c>
      <c r="M97" s="39" t="s">
        <v>18</v>
      </c>
      <c r="N97" s="197">
        <v>658</v>
      </c>
      <c r="O97" s="118">
        <v>2487</v>
      </c>
      <c r="P97" s="235">
        <f t="shared" si="10"/>
        <v>181.00303951367783</v>
      </c>
      <c r="Q97" s="235">
        <f t="shared" si="11"/>
        <v>106.59429030960996</v>
      </c>
      <c r="R97" s="201">
        <v>1953</v>
      </c>
      <c r="S97" s="124">
        <v>6100</v>
      </c>
      <c r="T97" s="235">
        <f t="shared" si="14"/>
        <v>142.54992319508449</v>
      </c>
      <c r="U97" s="234">
        <f t="shared" si="15"/>
        <v>119.13114754098362</v>
      </c>
      <c r="V97" s="110" t="s">
        <v>19</v>
      </c>
    </row>
    <row r="98" spans="1:22" ht="14.1" customHeight="1" x14ac:dyDescent="0.2">
      <c r="A98" s="39" t="s">
        <v>172</v>
      </c>
      <c r="B98" s="56">
        <v>1404</v>
      </c>
      <c r="C98" s="210">
        <v>1.3376396947437621</v>
      </c>
      <c r="D98" s="114">
        <v>23</v>
      </c>
      <c r="E98" s="39" t="s">
        <v>167</v>
      </c>
      <c r="F98" s="43">
        <v>3060</v>
      </c>
      <c r="G98" s="148">
        <v>1.3963612468684545</v>
      </c>
      <c r="H98" s="114">
        <v>23</v>
      </c>
      <c r="I98" s="187" t="s">
        <v>46</v>
      </c>
      <c r="J98" s="186">
        <v>371</v>
      </c>
      <c r="K98" s="54"/>
      <c r="L98" s="29">
        <v>64</v>
      </c>
      <c r="M98" s="39" t="s">
        <v>84</v>
      </c>
      <c r="N98" s="197">
        <v>192</v>
      </c>
      <c r="O98" s="118">
        <v>606</v>
      </c>
      <c r="P98" s="235">
        <f t="shared" si="10"/>
        <v>124.47916666666667</v>
      </c>
      <c r="Q98" s="235">
        <f t="shared" si="11"/>
        <v>123.43234323432344</v>
      </c>
      <c r="R98" s="201">
        <v>347</v>
      </c>
      <c r="S98" s="124">
        <v>1596</v>
      </c>
      <c r="T98" s="235">
        <f t="shared" si="14"/>
        <v>177.8097982708934</v>
      </c>
      <c r="U98" s="234">
        <f t="shared" si="15"/>
        <v>121.67919799498748</v>
      </c>
      <c r="V98" s="110" t="s">
        <v>93</v>
      </c>
    </row>
    <row r="99" spans="1:22" ht="14.1" customHeight="1" x14ac:dyDescent="0.2">
      <c r="A99" s="39" t="s">
        <v>125</v>
      </c>
      <c r="B99" s="56">
        <v>1284</v>
      </c>
      <c r="C99" s="210">
        <v>1.2233115157058336</v>
      </c>
      <c r="D99" s="114">
        <v>24</v>
      </c>
      <c r="E99" s="39" t="s">
        <v>129</v>
      </c>
      <c r="F99" s="43">
        <v>2784</v>
      </c>
      <c r="G99" s="148">
        <v>1.2704149383273782</v>
      </c>
      <c r="H99" s="114">
        <v>24</v>
      </c>
      <c r="I99" s="187" t="s">
        <v>28</v>
      </c>
      <c r="J99" s="186">
        <v>330</v>
      </c>
      <c r="K99" s="54"/>
      <c r="L99" s="29">
        <v>63</v>
      </c>
      <c r="M99" s="39" t="s">
        <v>20</v>
      </c>
      <c r="N99" s="197">
        <v>1842</v>
      </c>
      <c r="O99" s="118">
        <v>4846</v>
      </c>
      <c r="P99" s="235">
        <f t="shared" si="10"/>
        <v>77.144408251900103</v>
      </c>
      <c r="Q99" s="235">
        <f t="shared" si="11"/>
        <v>74.349979364424271</v>
      </c>
      <c r="R99" s="201">
        <v>4526</v>
      </c>
      <c r="S99" s="124">
        <v>13235</v>
      </c>
      <c r="T99" s="235">
        <f t="shared" si="14"/>
        <v>79.142730888201513</v>
      </c>
      <c r="U99" s="234">
        <f t="shared" si="15"/>
        <v>75.171892708726858</v>
      </c>
      <c r="V99" s="110" t="s">
        <v>21</v>
      </c>
    </row>
    <row r="100" spans="1:22" ht="14.1" customHeight="1" x14ac:dyDescent="0.2">
      <c r="A100" s="39" t="s">
        <v>135</v>
      </c>
      <c r="B100" s="56">
        <v>1251</v>
      </c>
      <c r="C100" s="210">
        <v>1.1918712664704032</v>
      </c>
      <c r="D100" s="114">
        <v>25</v>
      </c>
      <c r="E100" s="39" t="s">
        <v>156</v>
      </c>
      <c r="F100" s="43">
        <v>2698</v>
      </c>
      <c r="G100" s="148">
        <v>1.2311707987095066</v>
      </c>
      <c r="H100" s="114">
        <v>25</v>
      </c>
      <c r="I100" s="187" t="s">
        <v>84</v>
      </c>
      <c r="J100" s="186">
        <v>326</v>
      </c>
      <c r="K100" s="54"/>
      <c r="L100" s="29">
        <v>25</v>
      </c>
      <c r="M100" s="39" t="s">
        <v>22</v>
      </c>
      <c r="N100" s="197">
        <v>3737</v>
      </c>
      <c r="O100" s="118">
        <v>13972</v>
      </c>
      <c r="P100" s="235">
        <f t="shared" si="10"/>
        <v>127.53545624832753</v>
      </c>
      <c r="Q100" s="235">
        <f t="shared" si="11"/>
        <v>113.01173776123676</v>
      </c>
      <c r="R100" s="201">
        <v>8465</v>
      </c>
      <c r="S100" s="124">
        <v>33285</v>
      </c>
      <c r="T100" s="235">
        <f t="shared" si="14"/>
        <v>143.33136444181926</v>
      </c>
      <c r="U100" s="234">
        <f t="shared" si="15"/>
        <v>125.12843623253718</v>
      </c>
      <c r="V100" s="110" t="s">
        <v>23</v>
      </c>
    </row>
    <row r="101" spans="1:22" ht="29.25" customHeight="1" x14ac:dyDescent="0.2">
      <c r="A101" s="39" t="s">
        <v>156</v>
      </c>
      <c r="B101" s="56">
        <v>1249</v>
      </c>
      <c r="C101" s="210">
        <v>1.1899657968197712</v>
      </c>
      <c r="D101" s="114">
        <v>26</v>
      </c>
      <c r="E101" s="39" t="s">
        <v>135</v>
      </c>
      <c r="F101" s="43">
        <v>2696</v>
      </c>
      <c r="G101" s="148">
        <v>1.2302581442997886</v>
      </c>
      <c r="H101" s="114">
        <v>26</v>
      </c>
      <c r="I101" s="187" t="s">
        <v>69</v>
      </c>
      <c r="J101" s="186">
        <v>294</v>
      </c>
      <c r="K101" s="54"/>
      <c r="L101" s="29">
        <v>24</v>
      </c>
      <c r="M101" s="39" t="s">
        <v>24</v>
      </c>
      <c r="N101" s="197">
        <v>467</v>
      </c>
      <c r="O101" s="118">
        <v>2787</v>
      </c>
      <c r="P101" s="235">
        <f t="shared" si="10"/>
        <v>147.32334047109208</v>
      </c>
      <c r="Q101" s="235">
        <f t="shared" si="11"/>
        <v>119.62683889486902</v>
      </c>
      <c r="R101" s="201">
        <v>1047</v>
      </c>
      <c r="S101" s="124">
        <v>6852</v>
      </c>
      <c r="T101" s="235">
        <f t="shared" si="14"/>
        <v>224.64183381088824</v>
      </c>
      <c r="U101" s="234">
        <f t="shared" si="15"/>
        <v>160.49328663164039</v>
      </c>
      <c r="V101" s="110" t="s">
        <v>25</v>
      </c>
    </row>
    <row r="102" spans="1:22" ht="14.1" customHeight="1" x14ac:dyDescent="0.2">
      <c r="A102" s="39" t="s">
        <v>129</v>
      </c>
      <c r="B102" s="56">
        <v>1191</v>
      </c>
      <c r="C102" s="210">
        <v>1.1347071769514392</v>
      </c>
      <c r="D102" s="114">
        <v>27</v>
      </c>
      <c r="E102" s="39" t="s">
        <v>133</v>
      </c>
      <c r="F102" s="43">
        <v>2352</v>
      </c>
      <c r="G102" s="148">
        <v>1.0732815858283022</v>
      </c>
      <c r="H102" s="114">
        <v>27</v>
      </c>
      <c r="I102" s="187" t="s">
        <v>102</v>
      </c>
      <c r="J102" s="186">
        <v>211</v>
      </c>
      <c r="K102" s="54"/>
      <c r="L102" s="29">
        <v>18</v>
      </c>
      <c r="M102" s="39" t="s">
        <v>26</v>
      </c>
      <c r="N102" s="197">
        <v>3300</v>
      </c>
      <c r="O102" s="118">
        <v>19475</v>
      </c>
      <c r="P102" s="235">
        <f t="shared" si="10"/>
        <v>94.212121212121218</v>
      </c>
      <c r="Q102" s="235">
        <f t="shared" si="11"/>
        <v>131.19897304236201</v>
      </c>
      <c r="R102" s="201">
        <v>5502</v>
      </c>
      <c r="S102" s="124">
        <v>34006</v>
      </c>
      <c r="T102" s="235">
        <f t="shared" si="14"/>
        <v>95.18356961105053</v>
      </c>
      <c r="U102" s="234">
        <f t="shared" si="15"/>
        <v>127.64512144915602</v>
      </c>
      <c r="V102" s="110" t="s">
        <v>27</v>
      </c>
    </row>
    <row r="103" spans="1:22" ht="14.1" customHeight="1" x14ac:dyDescent="0.2">
      <c r="A103" s="39" t="s">
        <v>168</v>
      </c>
      <c r="B103" s="56">
        <v>1014</v>
      </c>
      <c r="C103" s="210">
        <v>0.9660731128704948</v>
      </c>
      <c r="D103" s="114">
        <v>28</v>
      </c>
      <c r="E103" s="39" t="s">
        <v>125</v>
      </c>
      <c r="F103" s="43">
        <v>2149</v>
      </c>
      <c r="G103" s="148">
        <v>0.98064716324193102</v>
      </c>
      <c r="H103" s="114">
        <v>28</v>
      </c>
      <c r="I103" s="187" t="s">
        <v>60</v>
      </c>
      <c r="J103" s="186">
        <v>193</v>
      </c>
      <c r="K103" s="54"/>
      <c r="L103" s="29">
        <v>14</v>
      </c>
      <c r="M103" s="39" t="s">
        <v>28</v>
      </c>
      <c r="N103" s="197">
        <v>968</v>
      </c>
      <c r="O103" s="118">
        <v>2789</v>
      </c>
      <c r="P103" s="235">
        <f t="shared" si="10"/>
        <v>129.23553719008265</v>
      </c>
      <c r="Q103" s="235">
        <f t="shared" si="11"/>
        <v>118.35783434922911</v>
      </c>
      <c r="R103" s="201">
        <v>2517</v>
      </c>
      <c r="S103" s="124">
        <v>7313</v>
      </c>
      <c r="T103" s="235">
        <f t="shared" si="14"/>
        <v>107.11164084227254</v>
      </c>
      <c r="U103" s="234">
        <f t="shared" si="15"/>
        <v>101.34007931081635</v>
      </c>
      <c r="V103" s="110" t="s">
        <v>29</v>
      </c>
    </row>
    <row r="104" spans="1:22" ht="14.1" customHeight="1" x14ac:dyDescent="0.2">
      <c r="A104" s="39" t="s">
        <v>124</v>
      </c>
      <c r="B104" s="56">
        <v>1009</v>
      </c>
      <c r="C104" s="210">
        <v>0.96130943874391439</v>
      </c>
      <c r="D104" s="114">
        <v>29</v>
      </c>
      <c r="E104" s="39" t="s">
        <v>151</v>
      </c>
      <c r="F104" s="43">
        <v>2109</v>
      </c>
      <c r="G104" s="148">
        <v>0.96239407504757213</v>
      </c>
      <c r="H104" s="114">
        <v>29</v>
      </c>
      <c r="I104" s="187" t="s">
        <v>10</v>
      </c>
      <c r="J104" s="186">
        <v>191</v>
      </c>
      <c r="K104" s="54"/>
      <c r="L104" s="29">
        <v>8</v>
      </c>
      <c r="M104" s="39" t="s">
        <v>30</v>
      </c>
      <c r="N104" s="197">
        <v>135</v>
      </c>
      <c r="O104" s="118">
        <v>560</v>
      </c>
      <c r="P104" s="235">
        <f t="shared" si="10"/>
        <v>65.18518518518519</v>
      </c>
      <c r="Q104" s="235">
        <f t="shared" si="11"/>
        <v>76.964285714285722</v>
      </c>
      <c r="R104" s="201">
        <v>265</v>
      </c>
      <c r="S104" s="124">
        <v>1760</v>
      </c>
      <c r="T104" s="235">
        <f t="shared" si="14"/>
        <v>85.660377358490564</v>
      </c>
      <c r="U104" s="234">
        <f t="shared" si="15"/>
        <v>79.204545454545453</v>
      </c>
      <c r="V104" s="110" t="s">
        <v>31</v>
      </c>
    </row>
    <row r="105" spans="1:22" ht="14.1" customHeight="1" x14ac:dyDescent="0.2">
      <c r="A105" s="39" t="s">
        <v>151</v>
      </c>
      <c r="B105" s="56">
        <v>974</v>
      </c>
      <c r="C105" s="210">
        <v>0.92796371985785198</v>
      </c>
      <c r="D105" s="114">
        <v>30</v>
      </c>
      <c r="E105" s="39" t="s">
        <v>165</v>
      </c>
      <c r="F105" s="43">
        <v>2053</v>
      </c>
      <c r="G105" s="148">
        <v>0.93683975157546961</v>
      </c>
      <c r="H105" s="114">
        <v>30</v>
      </c>
      <c r="I105" s="187" t="s">
        <v>52</v>
      </c>
      <c r="J105" s="186">
        <v>157</v>
      </c>
      <c r="K105" s="54"/>
      <c r="L105" s="29">
        <v>-9</v>
      </c>
      <c r="M105" s="39" t="s">
        <v>32</v>
      </c>
      <c r="N105" s="197">
        <v>6846</v>
      </c>
      <c r="O105" s="118">
        <v>47533</v>
      </c>
      <c r="P105" s="235">
        <f t="shared" si="10"/>
        <v>126.58486707566463</v>
      </c>
      <c r="Q105" s="235">
        <f t="shared" si="11"/>
        <v>106.04422190898954</v>
      </c>
      <c r="R105" s="201">
        <v>12632</v>
      </c>
      <c r="S105" s="124">
        <v>89186</v>
      </c>
      <c r="T105" s="235">
        <f t="shared" si="14"/>
        <v>127.29575680810639</v>
      </c>
      <c r="U105" s="234">
        <f t="shared" si="15"/>
        <v>108.71885721974301</v>
      </c>
      <c r="V105" s="110" t="s">
        <v>33</v>
      </c>
    </row>
    <row r="106" spans="1:22" ht="14.1" customHeight="1" x14ac:dyDescent="0.2">
      <c r="A106" s="39" t="s">
        <v>157</v>
      </c>
      <c r="B106" s="56">
        <v>961</v>
      </c>
      <c r="C106" s="210">
        <v>0.91557816712874307</v>
      </c>
      <c r="D106" s="114">
        <v>31</v>
      </c>
      <c r="E106" s="39" t="s">
        <v>170</v>
      </c>
      <c r="F106" s="43">
        <v>1968</v>
      </c>
      <c r="G106" s="148">
        <v>0.89805193916245707</v>
      </c>
      <c r="H106" s="114">
        <v>31</v>
      </c>
      <c r="I106" s="187" t="s">
        <v>58</v>
      </c>
      <c r="J106" s="186">
        <v>141</v>
      </c>
      <c r="K106" s="54"/>
      <c r="L106" s="29">
        <v>-27</v>
      </c>
      <c r="M106" s="39" t="s">
        <v>85</v>
      </c>
      <c r="N106" s="197">
        <v>130</v>
      </c>
      <c r="O106" s="118">
        <v>607</v>
      </c>
      <c r="P106" s="235">
        <f t="shared" si="10"/>
        <v>103.07692307692307</v>
      </c>
      <c r="Q106" s="235">
        <f t="shared" si="11"/>
        <v>93.739703459637553</v>
      </c>
      <c r="R106" s="201">
        <v>303</v>
      </c>
      <c r="S106" s="124">
        <v>1580</v>
      </c>
      <c r="T106" s="235">
        <f t="shared" si="14"/>
        <v>109.9009900990099</v>
      </c>
      <c r="U106" s="234">
        <f t="shared" si="15"/>
        <v>92.721518987341767</v>
      </c>
      <c r="V106" s="110" t="s">
        <v>94</v>
      </c>
    </row>
    <row r="107" spans="1:22" ht="30" customHeight="1" x14ac:dyDescent="0.2">
      <c r="A107" s="39" t="s">
        <v>165</v>
      </c>
      <c r="B107" s="56">
        <v>953</v>
      </c>
      <c r="C107" s="210">
        <v>0.90795628852621446</v>
      </c>
      <c r="D107" s="114">
        <v>32</v>
      </c>
      <c r="E107" s="39" t="s">
        <v>148</v>
      </c>
      <c r="F107" s="43">
        <v>1642</v>
      </c>
      <c r="G107" s="148">
        <v>0.74928927037843218</v>
      </c>
      <c r="H107" s="114">
        <v>32</v>
      </c>
      <c r="I107" s="187" t="s">
        <v>88</v>
      </c>
      <c r="J107" s="186">
        <v>113</v>
      </c>
      <c r="K107" s="54"/>
      <c r="L107" s="29">
        <v>-28</v>
      </c>
      <c r="M107" s="39" t="s">
        <v>86</v>
      </c>
      <c r="N107" s="197">
        <v>182</v>
      </c>
      <c r="O107" s="118">
        <v>730</v>
      </c>
      <c r="P107" s="235">
        <f t="shared" si="10"/>
        <v>113.18681318681318</v>
      </c>
      <c r="Q107" s="235">
        <f t="shared" si="11"/>
        <v>117.53424657534246</v>
      </c>
      <c r="R107" s="201">
        <v>396</v>
      </c>
      <c r="S107" s="124">
        <v>1728</v>
      </c>
      <c r="T107" s="235">
        <f t="shared" si="14"/>
        <v>122.47474747474747</v>
      </c>
      <c r="U107" s="234">
        <f t="shared" si="15"/>
        <v>132.40740740740742</v>
      </c>
      <c r="V107" s="110" t="s">
        <v>95</v>
      </c>
    </row>
    <row r="108" spans="1:22" ht="40.5" customHeight="1" x14ac:dyDescent="0.2">
      <c r="A108" s="39" t="s">
        <v>170</v>
      </c>
      <c r="B108" s="56">
        <v>898</v>
      </c>
      <c r="C108" s="210">
        <v>0.85555587313383075</v>
      </c>
      <c r="D108" s="114">
        <v>33</v>
      </c>
      <c r="E108" s="39" t="s">
        <v>124</v>
      </c>
      <c r="F108" s="43">
        <v>1588</v>
      </c>
      <c r="G108" s="148">
        <v>0.72464760131604766</v>
      </c>
      <c r="H108" s="114">
        <v>33</v>
      </c>
      <c r="I108" s="187" t="s">
        <v>87</v>
      </c>
      <c r="J108" s="186">
        <v>84</v>
      </c>
      <c r="K108" s="54"/>
      <c r="L108" s="29">
        <v>-37</v>
      </c>
      <c r="M108" s="39" t="s">
        <v>34</v>
      </c>
      <c r="N108" s="197">
        <v>90</v>
      </c>
      <c r="O108" s="118">
        <v>333</v>
      </c>
      <c r="P108" s="235">
        <f t="shared" si="10"/>
        <v>113.33333333333333</v>
      </c>
      <c r="Q108" s="235">
        <f t="shared" si="11"/>
        <v>110.81081081081081</v>
      </c>
      <c r="R108" s="201">
        <v>175</v>
      </c>
      <c r="S108" s="124">
        <v>648</v>
      </c>
      <c r="T108" s="235">
        <f t="shared" si="14"/>
        <v>150.85714285714286</v>
      </c>
      <c r="U108" s="234">
        <f t="shared" si="15"/>
        <v>133.7962962962963</v>
      </c>
      <c r="V108" s="110" t="s">
        <v>35</v>
      </c>
    </row>
    <row r="109" spans="1:22" ht="14.1" customHeight="1" x14ac:dyDescent="0.2">
      <c r="A109" s="39" t="s">
        <v>148</v>
      </c>
      <c r="B109" s="56">
        <v>724</v>
      </c>
      <c r="C109" s="210">
        <v>0.68978001352883456</v>
      </c>
      <c r="D109" s="114">
        <v>34</v>
      </c>
      <c r="E109" s="39" t="s">
        <v>168</v>
      </c>
      <c r="F109" s="43">
        <v>1554</v>
      </c>
      <c r="G109" s="148">
        <v>0.70913247635084264</v>
      </c>
      <c r="H109" s="114">
        <v>34</v>
      </c>
      <c r="I109" s="187" t="s">
        <v>34</v>
      </c>
      <c r="J109" s="186">
        <v>83</v>
      </c>
      <c r="K109" s="54"/>
      <c r="L109" s="29">
        <v>-54</v>
      </c>
      <c r="M109" s="39" t="s">
        <v>36</v>
      </c>
      <c r="N109" s="197">
        <v>1675</v>
      </c>
      <c r="O109" s="118">
        <v>8306</v>
      </c>
      <c r="P109" s="235">
        <f t="shared" si="10"/>
        <v>134.74626865671641</v>
      </c>
      <c r="Q109" s="235">
        <f t="shared" si="11"/>
        <v>113.30363592583674</v>
      </c>
      <c r="R109" s="201">
        <v>3100</v>
      </c>
      <c r="S109" s="124">
        <v>14998</v>
      </c>
      <c r="T109" s="235">
        <f t="shared" si="14"/>
        <v>141.29032258064515</v>
      </c>
      <c r="U109" s="234">
        <f t="shared" si="15"/>
        <v>121.72289638618483</v>
      </c>
      <c r="V109" s="110" t="s">
        <v>37</v>
      </c>
    </row>
    <row r="110" spans="1:22" ht="14.1" customHeight="1" x14ac:dyDescent="0.2">
      <c r="A110" s="39" t="s">
        <v>133</v>
      </c>
      <c r="B110" s="56">
        <v>688</v>
      </c>
      <c r="C110" s="210">
        <v>0.65548155981745593</v>
      </c>
      <c r="D110" s="114">
        <v>35</v>
      </c>
      <c r="E110" s="39" t="s">
        <v>150</v>
      </c>
      <c r="F110" s="43">
        <v>1536</v>
      </c>
      <c r="G110" s="148">
        <v>0.70091858666338114</v>
      </c>
      <c r="H110" s="114">
        <v>35</v>
      </c>
      <c r="I110" s="187" t="s">
        <v>44</v>
      </c>
      <c r="J110" s="186">
        <v>53</v>
      </c>
      <c r="K110" s="54"/>
      <c r="L110" s="31">
        <v>-59</v>
      </c>
      <c r="M110" s="39" t="s">
        <v>38</v>
      </c>
      <c r="N110" s="197">
        <v>548</v>
      </c>
      <c r="O110" s="118">
        <v>4008</v>
      </c>
      <c r="P110" s="235">
        <f t="shared" si="10"/>
        <v>121.16788321167884</v>
      </c>
      <c r="Q110" s="235">
        <f t="shared" si="11"/>
        <v>106.33732534930141</v>
      </c>
      <c r="R110" s="201">
        <v>1092</v>
      </c>
      <c r="S110" s="124">
        <v>9284</v>
      </c>
      <c r="T110" s="235">
        <f t="shared" si="14"/>
        <v>121.15384615384615</v>
      </c>
      <c r="U110" s="234">
        <f t="shared" si="15"/>
        <v>109.01551055579492</v>
      </c>
      <c r="V110" s="110" t="s">
        <v>39</v>
      </c>
    </row>
    <row r="111" spans="1:22" ht="14.1" customHeight="1" x14ac:dyDescent="0.2">
      <c r="A111" s="39" t="s">
        <v>142</v>
      </c>
      <c r="B111" s="56">
        <v>664</v>
      </c>
      <c r="C111" s="210">
        <v>0.63261592400987032</v>
      </c>
      <c r="D111" s="114">
        <v>36</v>
      </c>
      <c r="E111" s="39" t="s">
        <v>157</v>
      </c>
      <c r="F111" s="43">
        <v>1463</v>
      </c>
      <c r="G111" s="148">
        <v>0.66760670070867612</v>
      </c>
      <c r="H111" s="114">
        <v>36</v>
      </c>
      <c r="I111" s="187" t="s">
        <v>112</v>
      </c>
      <c r="J111" s="186">
        <v>23</v>
      </c>
      <c r="K111" s="54"/>
      <c r="L111" s="29">
        <v>-107</v>
      </c>
      <c r="M111" s="39" t="s">
        <v>87</v>
      </c>
      <c r="N111" s="197">
        <v>128</v>
      </c>
      <c r="O111" s="118">
        <v>506</v>
      </c>
      <c r="P111" s="235">
        <f t="shared" si="10"/>
        <v>110.9375</v>
      </c>
      <c r="Q111" s="235">
        <f t="shared" si="11"/>
        <v>200.19762845849806</v>
      </c>
      <c r="R111" s="201">
        <v>423</v>
      </c>
      <c r="S111" s="124">
        <v>1668</v>
      </c>
      <c r="T111" s="235">
        <f t="shared" si="14"/>
        <v>73.522458628841605</v>
      </c>
      <c r="U111" s="234">
        <f t="shared" si="15"/>
        <v>176.25899280575538</v>
      </c>
      <c r="V111" s="110" t="s">
        <v>87</v>
      </c>
    </row>
    <row r="112" spans="1:22" ht="14.1" customHeight="1" x14ac:dyDescent="0.2">
      <c r="A112" s="39" t="s">
        <v>150</v>
      </c>
      <c r="B112" s="56">
        <v>649</v>
      </c>
      <c r="C112" s="210">
        <v>0.61832490163012932</v>
      </c>
      <c r="D112" s="114">
        <v>37</v>
      </c>
      <c r="E112" s="39" t="s">
        <v>146</v>
      </c>
      <c r="F112" s="43">
        <v>1340</v>
      </c>
      <c r="G112" s="148">
        <v>0.61147845451102256</v>
      </c>
      <c r="H112" s="114">
        <v>37</v>
      </c>
      <c r="I112" s="187" t="s">
        <v>83</v>
      </c>
      <c r="J112" s="186">
        <v>22</v>
      </c>
      <c r="K112" s="54"/>
      <c r="L112" s="29">
        <v>-155</v>
      </c>
      <c r="M112" s="39" t="s">
        <v>40</v>
      </c>
      <c r="N112" s="197">
        <v>11474</v>
      </c>
      <c r="O112" s="118">
        <v>33105</v>
      </c>
      <c r="P112" s="235">
        <f t="shared" si="10"/>
        <v>126.79100575213526</v>
      </c>
      <c r="Q112" s="235">
        <f t="shared" si="11"/>
        <v>127.70276393294064</v>
      </c>
      <c r="R112" s="201">
        <v>21912</v>
      </c>
      <c r="S112" s="124">
        <v>67511</v>
      </c>
      <c r="T112" s="235">
        <f t="shared" si="14"/>
        <v>132.67159547280031</v>
      </c>
      <c r="U112" s="234">
        <f t="shared" si="15"/>
        <v>131.73556901838219</v>
      </c>
      <c r="V112" s="110" t="s">
        <v>41</v>
      </c>
    </row>
    <row r="113" spans="1:22" ht="29.25" customHeight="1" x14ac:dyDescent="0.2">
      <c r="A113" s="39" t="s">
        <v>166</v>
      </c>
      <c r="B113" s="56">
        <v>623</v>
      </c>
      <c r="C113" s="210">
        <v>0.5935537961719114</v>
      </c>
      <c r="D113" s="114">
        <v>38</v>
      </c>
      <c r="E113" s="39" t="s">
        <v>142</v>
      </c>
      <c r="F113" s="43">
        <v>1323</v>
      </c>
      <c r="G113" s="148">
        <v>0.60372089202842005</v>
      </c>
      <c r="H113" s="114">
        <v>38</v>
      </c>
      <c r="I113" s="187" t="s">
        <v>62</v>
      </c>
      <c r="J113" s="186">
        <v>12</v>
      </c>
      <c r="K113" s="54"/>
      <c r="L113" s="30">
        <v>-155</v>
      </c>
      <c r="M113" s="39" t="s">
        <v>42</v>
      </c>
      <c r="N113" s="197">
        <v>3376</v>
      </c>
      <c r="O113" s="118">
        <v>9554</v>
      </c>
      <c r="P113" s="235">
        <f t="shared" si="10"/>
        <v>106.93127962085308</v>
      </c>
      <c r="Q113" s="235">
        <f t="shared" si="11"/>
        <v>102.70043960644757</v>
      </c>
      <c r="R113" s="201">
        <v>6828</v>
      </c>
      <c r="S113" s="124">
        <v>21153</v>
      </c>
      <c r="T113" s="235">
        <f t="shared" si="14"/>
        <v>109.38781487990627</v>
      </c>
      <c r="U113" s="234">
        <f t="shared" si="15"/>
        <v>107.41266014276935</v>
      </c>
      <c r="V113" s="110" t="s">
        <v>43</v>
      </c>
    </row>
    <row r="114" spans="1:22" ht="14.1" customHeight="1" x14ac:dyDescent="0.2">
      <c r="A114" s="39" t="s">
        <v>146</v>
      </c>
      <c r="B114" s="56">
        <v>617</v>
      </c>
      <c r="C114" s="210">
        <v>0.58783738722001511</v>
      </c>
      <c r="D114" s="114">
        <v>39</v>
      </c>
      <c r="E114" s="39" t="s">
        <v>166</v>
      </c>
      <c r="F114" s="43">
        <v>1256</v>
      </c>
      <c r="G114" s="148">
        <v>0.5731469693028689</v>
      </c>
      <c r="H114" s="114">
        <v>39</v>
      </c>
      <c r="I114" s="187" t="s">
        <v>89</v>
      </c>
      <c r="J114" s="186">
        <v>6</v>
      </c>
      <c r="K114" s="54"/>
      <c r="L114" s="29">
        <v>-159</v>
      </c>
      <c r="M114" s="39" t="s">
        <v>44</v>
      </c>
      <c r="N114" s="197">
        <v>596</v>
      </c>
      <c r="O114" s="118">
        <v>2265</v>
      </c>
      <c r="P114" s="235">
        <f t="shared" si="10"/>
        <v>103.52348993288591</v>
      </c>
      <c r="Q114" s="235">
        <f t="shared" si="11"/>
        <v>79.514348785871974</v>
      </c>
      <c r="R114" s="201">
        <v>1296</v>
      </c>
      <c r="S114" s="124">
        <v>5271</v>
      </c>
      <c r="T114" s="235">
        <f t="shared" si="14"/>
        <v>103.39506172839505</v>
      </c>
      <c r="U114" s="234">
        <f t="shared" si="15"/>
        <v>79.757161828874985</v>
      </c>
      <c r="V114" s="110" t="s">
        <v>45</v>
      </c>
    </row>
    <row r="115" spans="1:22" ht="14.1" customHeight="1" x14ac:dyDescent="0.2">
      <c r="A115" s="39" t="s">
        <v>159</v>
      </c>
      <c r="B115" s="56">
        <v>484</v>
      </c>
      <c r="C115" s="210">
        <v>0.46112365545297773</v>
      </c>
      <c r="D115" s="114">
        <v>40</v>
      </c>
      <c r="E115" s="39" t="s">
        <v>159</v>
      </c>
      <c r="F115" s="43">
        <v>1194</v>
      </c>
      <c r="G115" s="148">
        <v>0.54485468260161263</v>
      </c>
      <c r="H115" s="114">
        <v>40</v>
      </c>
      <c r="I115" s="187" t="s">
        <v>116</v>
      </c>
      <c r="J115" s="186">
        <v>1</v>
      </c>
      <c r="K115" s="54"/>
      <c r="L115" s="29">
        <v>-172</v>
      </c>
      <c r="M115" s="39" t="s">
        <v>46</v>
      </c>
      <c r="N115" s="197">
        <v>1847</v>
      </c>
      <c r="O115" s="118">
        <v>7093</v>
      </c>
      <c r="P115" s="235">
        <f t="shared" si="10"/>
        <v>109.25825663237683</v>
      </c>
      <c r="Q115" s="235">
        <f t="shared" si="11"/>
        <v>105.79444522768928</v>
      </c>
      <c r="R115" s="201">
        <v>3403</v>
      </c>
      <c r="S115" s="124">
        <v>15659</v>
      </c>
      <c r="T115" s="235">
        <f t="shared" si="14"/>
        <v>127.12312665295326</v>
      </c>
      <c r="U115" s="234">
        <f t="shared" si="15"/>
        <v>116.94871958618047</v>
      </c>
      <c r="V115" s="110" t="s">
        <v>47</v>
      </c>
    </row>
    <row r="116" spans="1:22" ht="14.1" customHeight="1" x14ac:dyDescent="0.2">
      <c r="A116" s="39" t="s">
        <v>163</v>
      </c>
      <c r="B116" s="56">
        <v>459</v>
      </c>
      <c r="C116" s="210">
        <v>0.43730528482007602</v>
      </c>
      <c r="D116" s="114">
        <v>41</v>
      </c>
      <c r="E116" s="39" t="s">
        <v>163</v>
      </c>
      <c r="F116" s="43">
        <v>977</v>
      </c>
      <c r="G116" s="148">
        <v>0.44583167914721572</v>
      </c>
      <c r="H116" s="114">
        <v>41</v>
      </c>
      <c r="I116" s="187" t="s">
        <v>86</v>
      </c>
      <c r="J116" s="186">
        <v>-3</v>
      </c>
      <c r="K116" s="54"/>
      <c r="L116" s="29">
        <v>-172</v>
      </c>
      <c r="M116" s="39" t="s">
        <v>48</v>
      </c>
      <c r="N116" s="197">
        <v>1009</v>
      </c>
      <c r="O116" s="118">
        <v>3383</v>
      </c>
      <c r="P116" s="235">
        <f t="shared" si="10"/>
        <v>71.754212091179383</v>
      </c>
      <c r="Q116" s="235">
        <f t="shared" si="11"/>
        <v>82.382500738989066</v>
      </c>
      <c r="R116" s="201">
        <v>1845</v>
      </c>
      <c r="S116" s="124">
        <v>8515</v>
      </c>
      <c r="T116" s="235">
        <f t="shared" si="14"/>
        <v>88.997289972899722</v>
      </c>
      <c r="U116" s="234">
        <f t="shared" si="15"/>
        <v>94.961832061068705</v>
      </c>
      <c r="V116" s="110" t="s">
        <v>49</v>
      </c>
    </row>
    <row r="117" spans="1:22" ht="14.1" customHeight="1" x14ac:dyDescent="0.2">
      <c r="A117" s="39" t="s">
        <v>128</v>
      </c>
      <c r="B117" s="56">
        <v>363</v>
      </c>
      <c r="C117" s="210">
        <v>0.34584274158973333</v>
      </c>
      <c r="D117" s="114">
        <v>42</v>
      </c>
      <c r="E117" s="39" t="s">
        <v>128</v>
      </c>
      <c r="F117" s="43">
        <v>905</v>
      </c>
      <c r="G117" s="148">
        <v>0.41297612039736975</v>
      </c>
      <c r="H117" s="114">
        <v>42</v>
      </c>
      <c r="I117" s="187" t="s">
        <v>30</v>
      </c>
      <c r="J117" s="186">
        <v>-16</v>
      </c>
      <c r="K117" s="54"/>
      <c r="L117" s="29">
        <v>-182</v>
      </c>
      <c r="M117" s="39" t="s">
        <v>50</v>
      </c>
      <c r="N117" s="197">
        <v>1359</v>
      </c>
      <c r="O117" s="118">
        <v>5945</v>
      </c>
      <c r="P117" s="235">
        <f t="shared" si="10"/>
        <v>142.01618837380428</v>
      </c>
      <c r="Q117" s="235">
        <f t="shared" si="11"/>
        <v>154.36501261564339</v>
      </c>
      <c r="R117" s="201">
        <v>2091</v>
      </c>
      <c r="S117" s="124">
        <v>10121</v>
      </c>
      <c r="T117" s="235">
        <f t="shared" si="14"/>
        <v>151.07604017216642</v>
      </c>
      <c r="U117" s="234">
        <f t="shared" si="15"/>
        <v>150.59776701906927</v>
      </c>
      <c r="V117" s="110" t="s">
        <v>51</v>
      </c>
    </row>
    <row r="118" spans="1:22" ht="27.75" customHeight="1" x14ac:dyDescent="0.2">
      <c r="A118" s="39" t="s">
        <v>161</v>
      </c>
      <c r="B118" s="56">
        <v>348</v>
      </c>
      <c r="C118" s="210">
        <v>0.33155171920999227</v>
      </c>
      <c r="D118" s="114">
        <v>43</v>
      </c>
      <c r="E118" s="39" t="s">
        <v>161</v>
      </c>
      <c r="F118" s="43">
        <v>893</v>
      </c>
      <c r="G118" s="148">
        <v>0.40750019393906206</v>
      </c>
      <c r="H118" s="114">
        <v>43</v>
      </c>
      <c r="I118" s="187" t="s">
        <v>24</v>
      </c>
      <c r="J118" s="186">
        <v>-309</v>
      </c>
      <c r="K118" s="54"/>
      <c r="L118" s="30">
        <v>-254</v>
      </c>
      <c r="M118" s="39" t="s">
        <v>52</v>
      </c>
      <c r="N118" s="197">
        <v>1580</v>
      </c>
      <c r="O118" s="118">
        <v>7811</v>
      </c>
      <c r="P118" s="235">
        <f t="shared" si="10"/>
        <v>41.075949367088612</v>
      </c>
      <c r="Q118" s="235">
        <f t="shared" si="11"/>
        <v>50.697733964921262</v>
      </c>
      <c r="R118" s="201">
        <v>3344</v>
      </c>
      <c r="S118" s="124">
        <v>18224</v>
      </c>
      <c r="T118" s="235">
        <f t="shared" si="14"/>
        <v>45.933014354066984</v>
      </c>
      <c r="U118" s="234">
        <f t="shared" si="15"/>
        <v>52.836918349429332</v>
      </c>
      <c r="V118" s="110" t="s">
        <v>53</v>
      </c>
    </row>
    <row r="119" spans="1:22" ht="37.5" customHeight="1" x14ac:dyDescent="0.2">
      <c r="A119" s="39" t="s">
        <v>130</v>
      </c>
      <c r="B119" s="56">
        <v>239</v>
      </c>
      <c r="C119" s="210">
        <v>0.22770362325054069</v>
      </c>
      <c r="D119" s="114">
        <v>44</v>
      </c>
      <c r="E119" s="39" t="s">
        <v>130</v>
      </c>
      <c r="F119" s="43">
        <v>617</v>
      </c>
      <c r="G119" s="148">
        <v>0.28155388539798576</v>
      </c>
      <c r="H119" s="114">
        <v>44</v>
      </c>
      <c r="I119" s="187" t="s">
        <v>26</v>
      </c>
      <c r="J119" s="186">
        <v>-345</v>
      </c>
      <c r="K119" s="54"/>
      <c r="L119" s="29">
        <v>-286</v>
      </c>
      <c r="M119" s="39" t="s">
        <v>54</v>
      </c>
      <c r="N119" s="197">
        <v>1017</v>
      </c>
      <c r="O119" s="118">
        <v>4107</v>
      </c>
      <c r="P119" s="235">
        <f t="shared" si="10"/>
        <v>95.77187807276303</v>
      </c>
      <c r="Q119" s="235">
        <f t="shared" si="11"/>
        <v>103.5792549306063</v>
      </c>
      <c r="R119" s="201">
        <v>1802</v>
      </c>
      <c r="S119" s="124">
        <v>8294</v>
      </c>
      <c r="T119" s="235">
        <f t="shared" si="14"/>
        <v>117.03662597114317</v>
      </c>
      <c r="U119" s="234">
        <f t="shared" si="15"/>
        <v>117.6392572944297</v>
      </c>
      <c r="V119" s="110" t="s">
        <v>55</v>
      </c>
    </row>
    <row r="120" spans="1:22" ht="14.1" customHeight="1" x14ac:dyDescent="0.2">
      <c r="A120" s="39" t="s">
        <v>139</v>
      </c>
      <c r="B120" s="56">
        <v>206</v>
      </c>
      <c r="C120" s="210">
        <v>0.19626337401511038</v>
      </c>
      <c r="D120" s="114">
        <v>45</v>
      </c>
      <c r="E120" s="39" t="s">
        <v>139</v>
      </c>
      <c r="F120" s="43">
        <v>485</v>
      </c>
      <c r="G120" s="148">
        <v>0.22131869435660145</v>
      </c>
      <c r="H120" s="114">
        <v>45</v>
      </c>
      <c r="I120" s="187" t="s">
        <v>85</v>
      </c>
      <c r="J120" s="186">
        <v>-461</v>
      </c>
      <c r="K120" s="54"/>
      <c r="L120" s="29">
        <v>-295</v>
      </c>
      <c r="M120" s="39" t="s">
        <v>99</v>
      </c>
      <c r="N120" s="197">
        <v>2432</v>
      </c>
      <c r="O120" s="118">
        <v>19254</v>
      </c>
      <c r="P120" s="235">
        <f t="shared" si="10"/>
        <v>110.07401315789474</v>
      </c>
      <c r="Q120" s="235">
        <f t="shared" si="11"/>
        <v>118.99345590526644</v>
      </c>
      <c r="R120" s="201">
        <v>4460</v>
      </c>
      <c r="S120" s="124">
        <v>35086</v>
      </c>
      <c r="T120" s="235">
        <f t="shared" si="14"/>
        <v>125.40358744394619</v>
      </c>
      <c r="U120" s="234">
        <f t="shared" si="15"/>
        <v>127.89431682152426</v>
      </c>
      <c r="V120" s="110" t="s">
        <v>100</v>
      </c>
    </row>
    <row r="121" spans="1:22" ht="24" customHeight="1" x14ac:dyDescent="0.2">
      <c r="A121" s="39" t="s">
        <v>160</v>
      </c>
      <c r="B121" s="56">
        <v>174</v>
      </c>
      <c r="C121" s="210">
        <v>0.16577585960499613</v>
      </c>
      <c r="D121" s="114">
        <v>46</v>
      </c>
      <c r="E121" s="39" t="s">
        <v>160</v>
      </c>
      <c r="F121" s="43">
        <v>403</v>
      </c>
      <c r="G121" s="148">
        <v>0.18389986355816576</v>
      </c>
      <c r="H121" s="114">
        <v>46</v>
      </c>
      <c r="I121" s="187" t="s">
        <v>38</v>
      </c>
      <c r="J121" s="186">
        <v>-480</v>
      </c>
      <c r="K121" s="54"/>
      <c r="L121" s="29">
        <v>-301</v>
      </c>
      <c r="M121" s="39" t="s">
        <v>56</v>
      </c>
      <c r="N121" s="197">
        <v>3113</v>
      </c>
      <c r="O121" s="118">
        <v>10703</v>
      </c>
      <c r="P121" s="235">
        <f t="shared" si="10"/>
        <v>81.272084805653705</v>
      </c>
      <c r="Q121" s="235">
        <f t="shared" si="11"/>
        <v>94.823881154816405</v>
      </c>
      <c r="R121" s="201">
        <v>7267</v>
      </c>
      <c r="S121" s="124">
        <v>28205</v>
      </c>
      <c r="T121" s="235">
        <f t="shared" si="14"/>
        <v>91.165542865006188</v>
      </c>
      <c r="U121" s="234">
        <f t="shared" si="15"/>
        <v>98.78390356319801</v>
      </c>
      <c r="V121" s="110" t="s">
        <v>57</v>
      </c>
    </row>
    <row r="122" spans="1:22" ht="34.5" customHeight="1" x14ac:dyDescent="0.2">
      <c r="A122" s="39" t="s">
        <v>143</v>
      </c>
      <c r="B122" s="56">
        <v>142</v>
      </c>
      <c r="C122" s="210">
        <v>0.13528834519488192</v>
      </c>
      <c r="D122" s="114">
        <v>47</v>
      </c>
      <c r="E122" s="39" t="s">
        <v>138</v>
      </c>
      <c r="F122" s="43">
        <v>333</v>
      </c>
      <c r="G122" s="148">
        <v>0.1519569592180377</v>
      </c>
      <c r="H122" s="114">
        <v>47</v>
      </c>
      <c r="I122" s="187" t="s">
        <v>54</v>
      </c>
      <c r="J122" s="186">
        <v>-557</v>
      </c>
      <c r="K122" s="54"/>
      <c r="L122" s="29">
        <v>-553</v>
      </c>
      <c r="M122" s="39" t="s">
        <v>58</v>
      </c>
      <c r="N122" s="197">
        <v>1651</v>
      </c>
      <c r="O122" s="118">
        <v>3930</v>
      </c>
      <c r="P122" s="235">
        <f t="shared" si="10"/>
        <v>95.517867958812843</v>
      </c>
      <c r="Q122" s="235">
        <f t="shared" si="11"/>
        <v>91.730279898218825</v>
      </c>
      <c r="R122" s="201">
        <v>3165</v>
      </c>
      <c r="S122" s="124">
        <v>8616</v>
      </c>
      <c r="T122" s="235">
        <f t="shared" si="14"/>
        <v>107.29857819905213</v>
      </c>
      <c r="U122" s="234">
        <f t="shared" si="15"/>
        <v>100.45264623955433</v>
      </c>
      <c r="V122" s="110" t="s">
        <v>59</v>
      </c>
    </row>
    <row r="123" spans="1:22" ht="26.25" customHeight="1" x14ac:dyDescent="0.2">
      <c r="A123" s="39" t="s">
        <v>138</v>
      </c>
      <c r="B123" s="56">
        <v>134</v>
      </c>
      <c r="C123" s="210">
        <v>0.12766646659235337</v>
      </c>
      <c r="D123" s="114">
        <v>48</v>
      </c>
      <c r="E123" s="39" t="s">
        <v>143</v>
      </c>
      <c r="F123" s="43">
        <v>311</v>
      </c>
      <c r="G123" s="148">
        <v>0.14191776071114032</v>
      </c>
      <c r="H123" s="114">
        <v>48</v>
      </c>
      <c r="I123" s="187" t="s">
        <v>8</v>
      </c>
      <c r="J123" s="186">
        <v>-562</v>
      </c>
      <c r="K123" s="54"/>
      <c r="L123" s="29">
        <v>-882</v>
      </c>
      <c r="M123" s="39" t="s">
        <v>60</v>
      </c>
      <c r="N123" s="197">
        <v>1975</v>
      </c>
      <c r="O123" s="118">
        <v>7170</v>
      </c>
      <c r="P123" s="235">
        <f t="shared" si="10"/>
        <v>103.13924050632912</v>
      </c>
      <c r="Q123" s="235">
        <f t="shared" si="11"/>
        <v>109.59553695955368</v>
      </c>
      <c r="R123" s="201">
        <v>3761</v>
      </c>
      <c r="S123" s="124">
        <v>14110</v>
      </c>
      <c r="T123" s="235">
        <f t="shared" si="14"/>
        <v>103.93512363733051</v>
      </c>
      <c r="U123" s="234">
        <f t="shared" si="15"/>
        <v>113.16796598157335</v>
      </c>
      <c r="V123" s="110" t="s">
        <v>61</v>
      </c>
    </row>
    <row r="124" spans="1:22" ht="14.1" customHeight="1" x14ac:dyDescent="0.2">
      <c r="A124" s="39" t="s">
        <v>140</v>
      </c>
      <c r="B124" s="56">
        <v>102</v>
      </c>
      <c r="C124" s="210">
        <v>9.7178952182239126E-2</v>
      </c>
      <c r="D124" s="114">
        <v>49</v>
      </c>
      <c r="E124" s="39" t="s">
        <v>140</v>
      </c>
      <c r="F124" s="43">
        <v>264</v>
      </c>
      <c r="G124" s="148">
        <v>0.12047038208276863</v>
      </c>
      <c r="H124" s="114">
        <v>49</v>
      </c>
      <c r="I124" s="187" t="s">
        <v>67</v>
      </c>
      <c r="J124" s="186">
        <v>-604</v>
      </c>
      <c r="K124" s="54"/>
      <c r="L124" s="29">
        <v>-1232</v>
      </c>
      <c r="M124" s="39" t="s">
        <v>62</v>
      </c>
      <c r="N124" s="197">
        <v>843</v>
      </c>
      <c r="O124" s="118">
        <v>3585</v>
      </c>
      <c r="P124" s="235">
        <f t="shared" si="10"/>
        <v>148.16132858837486</v>
      </c>
      <c r="Q124" s="235">
        <f t="shared" si="11"/>
        <v>108.59135285913528</v>
      </c>
      <c r="R124" s="201">
        <v>1702</v>
      </c>
      <c r="S124" s="124">
        <v>8262</v>
      </c>
      <c r="T124" s="235">
        <f t="shared" si="14"/>
        <v>158.51938895417157</v>
      </c>
      <c r="U124" s="234">
        <f t="shared" si="15"/>
        <v>106.85064149116437</v>
      </c>
      <c r="V124" s="110" t="s">
        <v>63</v>
      </c>
    </row>
    <row r="125" spans="1:22" ht="45.75" customHeight="1" x14ac:dyDescent="0.2">
      <c r="A125" s="39" t="s">
        <v>136</v>
      </c>
      <c r="B125" s="56">
        <v>88</v>
      </c>
      <c r="C125" s="210">
        <v>8.3840664627814143E-2</v>
      </c>
      <c r="D125" s="114">
        <v>50</v>
      </c>
      <c r="E125" s="39" t="s">
        <v>136</v>
      </c>
      <c r="F125" s="43">
        <v>227</v>
      </c>
      <c r="G125" s="148">
        <v>0.10358627550298666</v>
      </c>
      <c r="H125" s="114">
        <v>50</v>
      </c>
      <c r="I125" s="187" t="s">
        <v>99</v>
      </c>
      <c r="J125" s="186">
        <v>-757</v>
      </c>
      <c r="K125" s="54"/>
      <c r="L125" s="29">
        <v>-1648</v>
      </c>
      <c r="M125" s="39" t="s">
        <v>64</v>
      </c>
      <c r="N125" s="197">
        <v>809</v>
      </c>
      <c r="O125" s="118">
        <v>3559</v>
      </c>
      <c r="P125" s="235">
        <f t="shared" si="10"/>
        <v>118.78862793572311</v>
      </c>
      <c r="Q125" s="235">
        <f t="shared" si="11"/>
        <v>156.92610283787582</v>
      </c>
      <c r="R125" s="201">
        <v>1307</v>
      </c>
      <c r="S125" s="124">
        <v>6604</v>
      </c>
      <c r="T125" s="235">
        <f t="shared" si="14"/>
        <v>111.93573068094874</v>
      </c>
      <c r="U125" s="234">
        <f t="shared" si="15"/>
        <v>168.60993337371292</v>
      </c>
      <c r="V125" s="110" t="s">
        <v>65</v>
      </c>
    </row>
    <row r="126" spans="1:22" ht="14.1" customHeight="1" x14ac:dyDescent="0.2">
      <c r="A126" s="39" t="s">
        <v>126</v>
      </c>
      <c r="B126" s="56">
        <v>69</v>
      </c>
      <c r="C126" s="210">
        <v>6.5738702946808822E-2</v>
      </c>
      <c r="D126" s="114">
        <v>51</v>
      </c>
      <c r="E126" s="39" t="s">
        <v>126</v>
      </c>
      <c r="F126" s="43">
        <v>182</v>
      </c>
      <c r="G126" s="148">
        <v>8.305155128433292E-2</v>
      </c>
      <c r="H126" s="114">
        <v>51</v>
      </c>
      <c r="I126" s="187" t="s">
        <v>48</v>
      </c>
      <c r="J126" s="186">
        <v>-805</v>
      </c>
      <c r="K126" s="54"/>
      <c r="L126" s="29">
        <v>-2713</v>
      </c>
      <c r="M126" s="39" t="s">
        <v>103</v>
      </c>
      <c r="N126" s="197">
        <v>6381</v>
      </c>
      <c r="O126" s="118">
        <v>21429</v>
      </c>
      <c r="P126" s="235">
        <f t="shared" si="10"/>
        <v>111.81632972888262</v>
      </c>
      <c r="Q126" s="235">
        <f t="shared" si="11"/>
        <v>91.791497503383269</v>
      </c>
      <c r="R126" s="201">
        <v>15096</v>
      </c>
      <c r="S126" s="124">
        <v>51358</v>
      </c>
      <c r="T126" s="235">
        <f t="shared" si="14"/>
        <v>108.21409644939057</v>
      </c>
      <c r="U126" s="234">
        <f t="shared" si="15"/>
        <v>90.118384672300323</v>
      </c>
      <c r="V126" s="110" t="s">
        <v>66</v>
      </c>
    </row>
    <row r="127" spans="1:22" ht="14.1" customHeight="1" x14ac:dyDescent="0.2">
      <c r="A127" s="39" t="s">
        <v>164</v>
      </c>
      <c r="B127" s="56">
        <v>40</v>
      </c>
      <c r="C127" s="210">
        <v>3.8109393012642788E-2</v>
      </c>
      <c r="D127" s="114">
        <v>52</v>
      </c>
      <c r="E127" s="39" t="s">
        <v>164</v>
      </c>
      <c r="F127" s="43">
        <v>53</v>
      </c>
      <c r="G127" s="148">
        <v>2.4185341857525522E-2</v>
      </c>
      <c r="H127" s="114">
        <v>52</v>
      </c>
      <c r="I127" s="187" t="s">
        <v>14</v>
      </c>
      <c r="J127" s="186">
        <v>-888</v>
      </c>
      <c r="K127" s="54"/>
      <c r="L127" s="29">
        <v>-2715</v>
      </c>
      <c r="M127" s="39" t="s">
        <v>67</v>
      </c>
      <c r="N127" s="197">
        <v>521</v>
      </c>
      <c r="O127" s="118">
        <v>3307</v>
      </c>
      <c r="P127" s="235"/>
      <c r="Q127" s="235">
        <f t="shared" si="11"/>
        <v>105.08013305110373</v>
      </c>
      <c r="R127" s="201">
        <v>987</v>
      </c>
      <c r="S127" s="124">
        <v>7434</v>
      </c>
      <c r="T127" s="235"/>
      <c r="U127" s="234">
        <f t="shared" si="15"/>
        <v>103.65886467581382</v>
      </c>
      <c r="V127" s="110" t="s">
        <v>68</v>
      </c>
    </row>
    <row r="128" spans="1:22" ht="14.1" customHeight="1" thickBot="1" x14ac:dyDescent="0.25">
      <c r="A128" s="40" t="s">
        <v>174</v>
      </c>
      <c r="B128" s="57">
        <v>1</v>
      </c>
      <c r="C128" s="211">
        <v>9.5273482531606983E-4</v>
      </c>
      <c r="D128" s="114">
        <v>53</v>
      </c>
      <c r="E128" s="40" t="s">
        <v>174</v>
      </c>
      <c r="F128" s="44">
        <v>1</v>
      </c>
      <c r="G128" s="192">
        <v>4.563272048589721E-4</v>
      </c>
      <c r="H128" s="114">
        <v>53</v>
      </c>
      <c r="I128" s="188" t="s">
        <v>64</v>
      </c>
      <c r="J128" s="189">
        <v>-3624</v>
      </c>
      <c r="K128" s="54"/>
      <c r="L128" s="34">
        <v>-8013</v>
      </c>
      <c r="M128" s="39" t="s">
        <v>88</v>
      </c>
      <c r="N128" s="197">
        <v>226</v>
      </c>
      <c r="O128" s="118">
        <v>703</v>
      </c>
      <c r="P128" s="235">
        <f t="shared" si="10"/>
        <v>76.991150442477874</v>
      </c>
      <c r="Q128" s="235">
        <f t="shared" si="11"/>
        <v>79.37411095305832</v>
      </c>
      <c r="R128" s="201">
        <v>480</v>
      </c>
      <c r="S128" s="124">
        <v>1565</v>
      </c>
      <c r="T128" s="235">
        <f t="shared" ref="T128:T142" si="16">F56/R128*100</f>
        <v>83.958333333333329</v>
      </c>
      <c r="U128" s="234">
        <f t="shared" si="15"/>
        <v>89.009584664536746</v>
      </c>
      <c r="V128" s="110" t="s">
        <v>96</v>
      </c>
    </row>
    <row r="129" spans="1:22" x14ac:dyDescent="0.2">
      <c r="A129" s="195" t="s">
        <v>201</v>
      </c>
      <c r="B129" s="194">
        <f>SUM(C76:C90)</f>
        <v>71.099741808862333</v>
      </c>
      <c r="C129" s="14"/>
      <c r="D129" s="14"/>
      <c r="E129" s="195" t="s">
        <v>201</v>
      </c>
      <c r="F129" s="194">
        <f>G76+G77+G78+G79+G80+G81+G82+G84+G83+G85+G86+G87+G88+G89+G90</f>
        <v>70.708356720102586</v>
      </c>
      <c r="G129" s="14"/>
      <c r="H129" s="14"/>
      <c r="I129" s="14"/>
      <c r="J129" s="14"/>
      <c r="K129" s="14"/>
      <c r="L129" s="14"/>
      <c r="M129" s="39" t="s">
        <v>89</v>
      </c>
      <c r="N129" s="197">
        <v>343</v>
      </c>
      <c r="O129" s="118">
        <v>1438</v>
      </c>
      <c r="P129" s="235">
        <f t="shared" si="10"/>
        <v>101.45772594752187</v>
      </c>
      <c r="Q129" s="235">
        <f t="shared" si="11"/>
        <v>114.46453407510431</v>
      </c>
      <c r="R129" s="201">
        <v>821</v>
      </c>
      <c r="S129" s="124">
        <v>3596</v>
      </c>
      <c r="T129" s="235">
        <f t="shared" si="16"/>
        <v>108.76979293544457</v>
      </c>
      <c r="U129" s="234">
        <f t="shared" si="15"/>
        <v>123.9710789766407</v>
      </c>
      <c r="V129" s="110" t="s">
        <v>104</v>
      </c>
    </row>
    <row r="130" spans="1:22" x14ac:dyDescent="0.2">
      <c r="A130" s="195" t="s">
        <v>202</v>
      </c>
      <c r="B130" s="194">
        <f>100-B129</f>
        <v>28.900258191137667</v>
      </c>
      <c r="C130" s="14"/>
      <c r="D130" s="14"/>
      <c r="E130" s="195" t="s">
        <v>202</v>
      </c>
      <c r="F130" s="194">
        <f>100-F129</f>
        <v>29.291643279897414</v>
      </c>
      <c r="G130" s="14"/>
      <c r="H130" s="14"/>
      <c r="I130" s="14"/>
      <c r="J130" s="14"/>
      <c r="K130" s="14"/>
      <c r="L130" s="14"/>
      <c r="M130" s="39" t="s">
        <v>76</v>
      </c>
      <c r="N130" s="197">
        <v>3236</v>
      </c>
      <c r="O130" s="118">
        <v>8601</v>
      </c>
      <c r="P130" s="235">
        <f t="shared" si="10"/>
        <v>90.574783683559943</v>
      </c>
      <c r="Q130" s="235">
        <f t="shared" si="11"/>
        <v>89.280316242297403</v>
      </c>
      <c r="R130" s="201">
        <v>6653</v>
      </c>
      <c r="S130" s="124">
        <v>17654</v>
      </c>
      <c r="T130" s="235">
        <f t="shared" si="16"/>
        <v>93.160980009018488</v>
      </c>
      <c r="U130" s="234">
        <f t="shared" si="15"/>
        <v>94.329896907216494</v>
      </c>
      <c r="V130" s="110" t="s">
        <v>77</v>
      </c>
    </row>
    <row r="131" spans="1:22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39" t="s">
        <v>78</v>
      </c>
      <c r="N131" s="197">
        <v>709</v>
      </c>
      <c r="O131" s="118">
        <v>1563</v>
      </c>
      <c r="P131" s="235">
        <f t="shared" si="10"/>
        <v>64.739069111424541</v>
      </c>
      <c r="Q131" s="235">
        <f t="shared" si="11"/>
        <v>70.69737683941139</v>
      </c>
      <c r="R131" s="201">
        <v>1380</v>
      </c>
      <c r="S131" s="124">
        <v>3083</v>
      </c>
      <c r="T131" s="235">
        <f t="shared" si="16"/>
        <v>70.79710144927536</v>
      </c>
      <c r="U131" s="234">
        <f t="shared" si="15"/>
        <v>75.867661368796618</v>
      </c>
      <c r="V131" s="110" t="s">
        <v>79</v>
      </c>
    </row>
    <row r="132" spans="1:22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39" t="s">
        <v>112</v>
      </c>
      <c r="N132" s="197">
        <v>18</v>
      </c>
      <c r="O132" s="118">
        <v>45</v>
      </c>
      <c r="P132" s="235">
        <f t="shared" si="10"/>
        <v>222.22222222222223</v>
      </c>
      <c r="Q132" s="235">
        <f t="shared" si="11"/>
        <v>184.44444444444446</v>
      </c>
      <c r="R132" s="201">
        <v>29</v>
      </c>
      <c r="S132" s="124">
        <v>70</v>
      </c>
      <c r="T132" s="235">
        <f t="shared" si="16"/>
        <v>182.75862068965517</v>
      </c>
      <c r="U132" s="234">
        <f t="shared" si="15"/>
        <v>182.85714285714286</v>
      </c>
      <c r="V132" s="110" t="s">
        <v>105</v>
      </c>
    </row>
    <row r="133" spans="1:22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39" t="s">
        <v>69</v>
      </c>
      <c r="N133" s="197">
        <v>744</v>
      </c>
      <c r="O133" s="118">
        <v>2157</v>
      </c>
      <c r="P133" s="235">
        <f t="shared" si="10"/>
        <v>128.09139784946237</v>
      </c>
      <c r="Q133" s="235">
        <f t="shared" si="11"/>
        <v>108.02039870190079</v>
      </c>
      <c r="R133" s="201">
        <v>2022</v>
      </c>
      <c r="S133" s="124">
        <v>5399</v>
      </c>
      <c r="T133" s="235">
        <f t="shared" si="16"/>
        <v>101.53313550939664</v>
      </c>
      <c r="U133" s="234">
        <f t="shared" si="15"/>
        <v>96.962400444526764</v>
      </c>
      <c r="V133" s="110" t="s">
        <v>70</v>
      </c>
    </row>
    <row r="134" spans="1:22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39" t="s">
        <v>71</v>
      </c>
      <c r="N134" s="197">
        <v>2031</v>
      </c>
      <c r="O134" s="118">
        <v>6642</v>
      </c>
      <c r="P134" s="235">
        <f t="shared" si="10"/>
        <v>30.674544559330378</v>
      </c>
      <c r="Q134" s="235">
        <f t="shared" si="11"/>
        <v>28.63595302619693</v>
      </c>
      <c r="R134" s="201">
        <v>3671</v>
      </c>
      <c r="S134" s="124">
        <v>12049</v>
      </c>
      <c r="T134" s="235">
        <f t="shared" si="16"/>
        <v>34.214110596567693</v>
      </c>
      <c r="U134" s="234">
        <f t="shared" si="15"/>
        <v>40.385094198688684</v>
      </c>
      <c r="V134" s="110" t="s">
        <v>72</v>
      </c>
    </row>
    <row r="135" spans="1:22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39" t="s">
        <v>113</v>
      </c>
      <c r="N135" s="197">
        <v>6179</v>
      </c>
      <c r="O135" s="118">
        <v>19256</v>
      </c>
      <c r="P135" s="235">
        <f t="shared" si="10"/>
        <v>27.771484058909206</v>
      </c>
      <c r="Q135" s="235">
        <f t="shared" si="11"/>
        <v>24.942874948068134</v>
      </c>
      <c r="R135" s="201">
        <v>8467</v>
      </c>
      <c r="S135" s="124">
        <v>26155</v>
      </c>
      <c r="T135" s="235">
        <f t="shared" si="16"/>
        <v>36.14030943663635</v>
      </c>
      <c r="U135" s="234">
        <f t="shared" si="15"/>
        <v>34.276428981074361</v>
      </c>
      <c r="V135" s="110" t="s">
        <v>97</v>
      </c>
    </row>
    <row r="136" spans="1:22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39" t="s">
        <v>114</v>
      </c>
      <c r="N136" s="197">
        <v>1664</v>
      </c>
      <c r="O136" s="118">
        <v>7531</v>
      </c>
      <c r="P136" s="235">
        <f t="shared" si="10"/>
        <v>60.9375</v>
      </c>
      <c r="Q136" s="235">
        <f t="shared" si="11"/>
        <v>63.949010755543753</v>
      </c>
      <c r="R136" s="201">
        <v>2812</v>
      </c>
      <c r="S136" s="124">
        <v>12853</v>
      </c>
      <c r="T136" s="235">
        <f t="shared" si="16"/>
        <v>55.26315789473685</v>
      </c>
      <c r="U136" s="234">
        <f t="shared" si="15"/>
        <v>58.274332840581963</v>
      </c>
      <c r="V136" s="110" t="s">
        <v>106</v>
      </c>
    </row>
    <row r="137" spans="1:22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39" t="s">
        <v>90</v>
      </c>
      <c r="N137" s="197">
        <v>7622</v>
      </c>
      <c r="O137" s="118">
        <v>34621</v>
      </c>
      <c r="P137" s="235">
        <f t="shared" si="10"/>
        <v>57.885069535554969</v>
      </c>
      <c r="Q137" s="235">
        <f t="shared" si="11"/>
        <v>51.165477600300392</v>
      </c>
      <c r="R137" s="201">
        <v>13289</v>
      </c>
      <c r="S137" s="124">
        <v>55826</v>
      </c>
      <c r="T137" s="235">
        <f t="shared" si="16"/>
        <v>67.973511927157801</v>
      </c>
      <c r="U137" s="234">
        <f t="shared" si="15"/>
        <v>64.545193995629276</v>
      </c>
      <c r="V137" s="110" t="s">
        <v>107</v>
      </c>
    </row>
    <row r="138" spans="1:22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39" t="s">
        <v>91</v>
      </c>
      <c r="N138" s="197">
        <v>1139</v>
      </c>
      <c r="O138" s="118">
        <v>4210</v>
      </c>
      <c r="P138" s="235">
        <f t="shared" si="10"/>
        <v>78.841088674275682</v>
      </c>
      <c r="Q138" s="235">
        <f t="shared" si="11"/>
        <v>81.092636579572442</v>
      </c>
      <c r="R138" s="201">
        <v>2160</v>
      </c>
      <c r="S138" s="124">
        <v>8066</v>
      </c>
      <c r="T138" s="235">
        <f t="shared" si="16"/>
        <v>91.111111111111114</v>
      </c>
      <c r="U138" s="234">
        <f t="shared" si="15"/>
        <v>94.644185469873548</v>
      </c>
      <c r="V138" s="110" t="s">
        <v>98</v>
      </c>
    </row>
    <row r="139" spans="1:22" ht="22.5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39" t="s">
        <v>108</v>
      </c>
      <c r="N139" s="197">
        <v>2145</v>
      </c>
      <c r="O139" s="118">
        <v>7006</v>
      </c>
      <c r="P139" s="235">
        <f t="shared" si="10"/>
        <v>65.734265734265733</v>
      </c>
      <c r="Q139" s="235">
        <f t="shared" si="11"/>
        <v>79.90294033685413</v>
      </c>
      <c r="R139" s="201">
        <v>3852</v>
      </c>
      <c r="S139" s="124">
        <v>13519</v>
      </c>
      <c r="T139" s="235">
        <f t="shared" si="16"/>
        <v>81.386292834890966</v>
      </c>
      <c r="U139" s="234">
        <f t="shared" si="15"/>
        <v>90.975663880464523</v>
      </c>
      <c r="V139" s="110" t="s">
        <v>109</v>
      </c>
    </row>
    <row r="140" spans="1:22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39" t="s">
        <v>73</v>
      </c>
      <c r="N140" s="197">
        <v>1848</v>
      </c>
      <c r="O140" s="118">
        <v>5485</v>
      </c>
      <c r="P140" s="235">
        <f t="shared" si="10"/>
        <v>75.974025974025977</v>
      </c>
      <c r="Q140" s="235">
        <f t="shared" si="11"/>
        <v>78.577939835916126</v>
      </c>
      <c r="R140" s="201">
        <v>3904</v>
      </c>
      <c r="S140" s="124">
        <v>11774</v>
      </c>
      <c r="T140" s="235">
        <f t="shared" si="16"/>
        <v>82.838114754098356</v>
      </c>
      <c r="U140" s="234">
        <f t="shared" si="15"/>
        <v>88.924749447936136</v>
      </c>
      <c r="V140" s="110" t="s">
        <v>74</v>
      </c>
    </row>
    <row r="141" spans="1:22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39" t="s">
        <v>115</v>
      </c>
      <c r="N141" s="197">
        <v>9318</v>
      </c>
      <c r="O141" s="118">
        <v>26292</v>
      </c>
      <c r="P141" s="235">
        <f t="shared" si="10"/>
        <v>99.087787078772266</v>
      </c>
      <c r="Q141" s="235">
        <f t="shared" si="11"/>
        <v>99.897307165677773</v>
      </c>
      <c r="R141" s="201">
        <v>19748</v>
      </c>
      <c r="S141" s="124">
        <v>57753</v>
      </c>
      <c r="T141" s="235">
        <f t="shared" si="16"/>
        <v>104.95746404699211</v>
      </c>
      <c r="U141" s="234">
        <f t="shared" si="15"/>
        <v>103.95996744757848</v>
      </c>
      <c r="V141" s="110" t="s">
        <v>75</v>
      </c>
    </row>
    <row r="142" spans="1:22" ht="13.5" thickBo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40" t="s">
        <v>116</v>
      </c>
      <c r="N142" s="198"/>
      <c r="O142" s="120">
        <v>2</v>
      </c>
      <c r="P142" s="236" t="e">
        <f t="shared" si="10"/>
        <v>#DIV/0!</v>
      </c>
      <c r="Q142" s="236">
        <f t="shared" si="11"/>
        <v>150</v>
      </c>
      <c r="R142" s="202"/>
      <c r="S142" s="125">
        <v>4</v>
      </c>
      <c r="T142" s="236" t="e">
        <f t="shared" si="16"/>
        <v>#DIV/0!</v>
      </c>
      <c r="U142" s="237">
        <f t="shared" si="15"/>
        <v>250</v>
      </c>
      <c r="V142" s="111" t="s">
        <v>117</v>
      </c>
    </row>
    <row r="143" spans="1:22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22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</sheetData>
  <mergeCells count="47">
    <mergeCell ref="V8:V11"/>
    <mergeCell ref="N9:N11"/>
    <mergeCell ref="O9:O11"/>
    <mergeCell ref="P9:Q9"/>
    <mergeCell ref="R9:R11"/>
    <mergeCell ref="S9:S11"/>
    <mergeCell ref="T9:U9"/>
    <mergeCell ref="P10:P11"/>
    <mergeCell ref="Q10:Q11"/>
    <mergeCell ref="T10:T11"/>
    <mergeCell ref="U10:U11"/>
    <mergeCell ref="F9:F11"/>
    <mergeCell ref="J8:J11"/>
    <mergeCell ref="M8:M11"/>
    <mergeCell ref="N8:Q8"/>
    <mergeCell ref="R8:U8"/>
    <mergeCell ref="A74:C74"/>
    <mergeCell ref="E74:G74"/>
    <mergeCell ref="I74:I75"/>
    <mergeCell ref="J74:J75"/>
    <mergeCell ref="A2:H2"/>
    <mergeCell ref="I2:K2"/>
    <mergeCell ref="F8:I8"/>
    <mergeCell ref="A3:H3"/>
    <mergeCell ref="A8:A11"/>
    <mergeCell ref="B8:E8"/>
    <mergeCell ref="K8:K11"/>
    <mergeCell ref="G9:G11"/>
    <mergeCell ref="H9:I9"/>
    <mergeCell ref="B9:B11"/>
    <mergeCell ref="C9:C11"/>
    <mergeCell ref="D9:E9"/>
    <mergeCell ref="W12:Z13"/>
    <mergeCell ref="M80:M83"/>
    <mergeCell ref="N80:Q80"/>
    <mergeCell ref="R80:U80"/>
    <mergeCell ref="V80:V83"/>
    <mergeCell ref="N81:N83"/>
    <mergeCell ref="O81:O83"/>
    <mergeCell ref="P81:Q81"/>
    <mergeCell ref="R81:R83"/>
    <mergeCell ref="S81:S83"/>
    <mergeCell ref="T81:U81"/>
    <mergeCell ref="P82:P83"/>
    <mergeCell ref="Q82:Q83"/>
    <mergeCell ref="T82:T83"/>
    <mergeCell ref="U82:U83"/>
  </mergeCells>
  <phoneticPr fontId="0" type="noConversion"/>
  <conditionalFormatting sqref="L76:L128">
    <cfRule type="cellIs" dxfId="24" priority="18" stopIfTrue="1" operator="lessThan">
      <formula>0</formula>
    </cfRule>
    <cfRule type="cellIs" dxfId="23" priority="19" stopIfTrue="1" operator="greaterThan">
      <formula>0</formula>
    </cfRule>
  </conditionalFormatting>
  <conditionalFormatting sqref="P17:Q71 T17:U71">
    <cfRule type="cellIs" dxfId="22" priority="15" stopIfTrue="1" operator="greaterThanOrEqual">
      <formula>0</formula>
    </cfRule>
    <cfRule type="cellIs" dxfId="21" priority="16" stopIfTrue="1" operator="lessThan">
      <formula>0</formula>
    </cfRule>
  </conditionalFormatting>
  <conditionalFormatting sqref="P13:Q70 T13:U70">
    <cfRule type="cellIs" dxfId="20" priority="13" stopIfTrue="1" operator="greaterThanOrEqual">
      <formula>0</formula>
    </cfRule>
    <cfRule type="cellIs" dxfId="19" priority="14" stopIfTrue="1" operator="lessThan">
      <formula>0</formula>
    </cfRule>
  </conditionalFormatting>
  <conditionalFormatting sqref="K76:K128">
    <cfRule type="cellIs" dxfId="18" priority="11" stopIfTrue="1" operator="greaterThanOrEqual">
      <formula>0</formula>
    </cfRule>
    <cfRule type="cellIs" dxfId="17" priority="12" stopIfTrue="1" operator="lessThan">
      <formula>0</formula>
    </cfRule>
  </conditionalFormatting>
  <conditionalFormatting sqref="P89:Q142 T89:U142">
    <cfRule type="cellIs" dxfId="16" priority="7" stopIfTrue="1" operator="greaterThanOrEqual">
      <formula>0</formula>
    </cfRule>
    <cfRule type="cellIs" dxfId="15" priority="8" stopIfTrue="1" operator="lessThan">
      <formula>0</formula>
    </cfRule>
  </conditionalFormatting>
  <conditionalFormatting sqref="P85:Q142 T85:U142">
    <cfRule type="cellIs" dxfId="14" priority="5" stopIfTrue="1" operator="greaterThanOrEqual">
      <formula>0</formula>
    </cfRule>
    <cfRule type="cellIs" dxfId="13" priority="6" stopIfTrue="1" operator="lessThan">
      <formula>0</formula>
    </cfRule>
  </conditionalFormatting>
  <conditionalFormatting sqref="J76:J128">
    <cfRule type="cellIs" dxfId="12" priority="3" stopIfTrue="1" operator="greaterThanOrEqual">
      <formula>0</formula>
    </cfRule>
    <cfRule type="cellIs" dxfId="11" priority="4" stopIfTrue="1" operator="lessThan">
      <formula>0</formula>
    </cfRule>
  </conditionalFormatting>
  <conditionalFormatting sqref="J76:J128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pageMargins left="0.98425196850393704" right="0.74803149606299213" top="0.98425196850393704" bottom="0.98425196850393704" header="0.51181102362204722" footer="0.51181102362204722"/>
  <pageSetup paperSize="9" scale="55" orientation="portrait" r:id="rId1"/>
  <headerFooter alignWithMargins="0"/>
  <rowBreaks count="1" manualBreakCount="1">
    <brk id="72" max="16383" man="1"/>
  </rowBreaks>
  <colBreaks count="1" manualBreakCount="1">
    <brk id="10" max="1048575" man="1"/>
  </colBreaks>
  <ignoredErrors>
    <ignoredError sqref="X17" unlockedFormula="1"/>
    <ignoredError sqref="B129" formulaRange="1"/>
    <ignoredError sqref="E70 P142 T142 H70:I70" evalError="1"/>
    <ignoredError sqref="X27:Y28 Y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79"/>
  <sheetViews>
    <sheetView view="pageBreakPreview" zoomScaleNormal="100" zoomScaleSheetLayoutView="100" workbookViewId="0">
      <selection activeCell="N69" sqref="N69"/>
    </sheetView>
  </sheetViews>
  <sheetFormatPr defaultRowHeight="12.75" x14ac:dyDescent="0.2"/>
  <cols>
    <col min="1" max="1" width="32.7109375" customWidth="1"/>
    <col min="2" max="2" width="12" customWidth="1"/>
    <col min="3" max="3" width="12.28515625" customWidth="1"/>
    <col min="4" max="4" width="11" customWidth="1"/>
    <col min="5" max="5" width="12.28515625" customWidth="1"/>
    <col min="6" max="6" width="13" customWidth="1"/>
    <col min="8" max="8" width="11.7109375" customWidth="1"/>
    <col min="9" max="9" width="12.140625" customWidth="1"/>
    <col min="12" max="12" width="9.140625" customWidth="1"/>
    <col min="14" max="14" width="22.5703125" customWidth="1"/>
    <col min="15" max="15" width="11.140625" customWidth="1"/>
    <col min="16" max="16" width="11.42578125" customWidth="1"/>
    <col min="17" max="17" width="10.5703125" customWidth="1"/>
    <col min="18" max="18" width="22.42578125" customWidth="1"/>
    <col min="19" max="19" width="15.85546875" customWidth="1"/>
    <col min="20" max="20" width="26" customWidth="1"/>
    <col min="21" max="21" width="15.140625" customWidth="1"/>
    <col min="22" max="22" width="11.140625" customWidth="1"/>
    <col min="23" max="23" width="6.5703125" customWidth="1"/>
  </cols>
  <sheetData>
    <row r="1" spans="1:16" ht="14.45" customHeight="1" x14ac:dyDescent="0.2">
      <c r="A1" s="6" t="str">
        <f>'Official data'!A2:H2</f>
        <v>TURIZEM, LJUBLJANA, JUNE 2023</v>
      </c>
      <c r="N1" s="8"/>
    </row>
    <row r="2" spans="1:16" ht="14.45" customHeight="1" x14ac:dyDescent="0.2">
      <c r="A2" s="49" t="str">
        <f>'Official data'!A3:H3</f>
        <v>TOURISM, LJUBLJANA, JUNE 2023</v>
      </c>
      <c r="B2" s="49"/>
      <c r="C2" s="49"/>
      <c r="N2" s="7"/>
    </row>
    <row r="3" spans="1:16" ht="14.45" customHeight="1" x14ac:dyDescent="0.2">
      <c r="N3" s="7"/>
    </row>
    <row r="4" spans="1:16" ht="14.45" customHeight="1" x14ac:dyDescent="0.2">
      <c r="A4" t="str">
        <f>'Official data'!A4</f>
        <v>Prihodi in prenočitve turistov po državah, od koder turisti prihajajo, junij 2023</v>
      </c>
      <c r="I4" s="8"/>
      <c r="N4" s="7"/>
    </row>
    <row r="5" spans="1:16" ht="14.45" customHeight="1" x14ac:dyDescent="0.2">
      <c r="A5" t="str">
        <f>'Official data'!A5</f>
        <v>Tourist arrivals and overnight stays by countries, June 2023</v>
      </c>
      <c r="I5" s="7"/>
      <c r="N5" s="7"/>
    </row>
    <row r="6" spans="1:16" ht="14.45" customHeight="1" x14ac:dyDescent="0.2"/>
    <row r="7" spans="1:16" ht="14.45" customHeight="1" x14ac:dyDescent="0.2">
      <c r="A7" s="3" t="s">
        <v>207</v>
      </c>
      <c r="J7" s="5"/>
      <c r="N7" s="4"/>
    </row>
    <row r="8" spans="1:16" ht="14.45" customHeight="1" x14ac:dyDescent="0.2">
      <c r="A8" s="284"/>
      <c r="B8" s="286" t="s">
        <v>0</v>
      </c>
      <c r="C8" s="287"/>
      <c r="D8" s="287"/>
      <c r="E8" s="287"/>
      <c r="F8" s="287"/>
      <c r="G8" s="298"/>
      <c r="H8" s="286" t="s">
        <v>1</v>
      </c>
      <c r="I8" s="287"/>
      <c r="J8" s="287"/>
      <c r="K8" s="287"/>
      <c r="L8" s="287"/>
      <c r="M8" s="287"/>
      <c r="N8" s="278">
        <v>45115</v>
      </c>
      <c r="O8" s="63"/>
      <c r="P8" s="61"/>
    </row>
    <row r="9" spans="1:16" ht="14.45" customHeight="1" x14ac:dyDescent="0.2">
      <c r="A9" s="295"/>
      <c r="B9" s="290" t="s">
        <v>221</v>
      </c>
      <c r="C9" s="281" t="s">
        <v>232</v>
      </c>
      <c r="D9" s="290" t="s">
        <v>121</v>
      </c>
      <c r="E9" s="297"/>
      <c r="F9" s="284" t="s">
        <v>81</v>
      </c>
      <c r="G9" s="285"/>
      <c r="H9" s="290" t="str">
        <f>B9</f>
        <v>VI 23</v>
      </c>
      <c r="I9" s="281" t="str">
        <f>C9</f>
        <v>I-VI  23</v>
      </c>
      <c r="J9" s="288" t="s">
        <v>121</v>
      </c>
      <c r="K9" s="289"/>
      <c r="L9" s="284" t="s">
        <v>81</v>
      </c>
      <c r="M9" s="285"/>
      <c r="N9" s="279"/>
      <c r="O9" s="63"/>
      <c r="P9" s="61"/>
    </row>
    <row r="10" spans="1:16" ht="14.45" customHeight="1" x14ac:dyDescent="0.2">
      <c r="A10" s="295"/>
      <c r="B10" s="291"/>
      <c r="C10" s="291"/>
      <c r="D10" s="64" t="s">
        <v>221</v>
      </c>
      <c r="E10" s="65" t="s">
        <v>222</v>
      </c>
      <c r="F10" s="64" t="str">
        <f>D10</f>
        <v>VI 23</v>
      </c>
      <c r="G10" s="65" t="str">
        <f>E10</f>
        <v>I-VI 23</v>
      </c>
      <c r="H10" s="293"/>
      <c r="I10" s="282"/>
      <c r="J10" s="64" t="str">
        <f>D10</f>
        <v>VI 23</v>
      </c>
      <c r="K10" s="65" t="str">
        <f>E10</f>
        <v>I-VI 23</v>
      </c>
      <c r="L10" s="64" t="str">
        <f>J10</f>
        <v>VI 23</v>
      </c>
      <c r="M10" s="65" t="str">
        <f>K10</f>
        <v>I-VI 23</v>
      </c>
      <c r="N10" s="279"/>
      <c r="O10" s="63"/>
      <c r="P10" s="61"/>
    </row>
    <row r="11" spans="1:16" ht="14.45" customHeight="1" x14ac:dyDescent="0.2">
      <c r="A11" s="296"/>
      <c r="B11" s="292"/>
      <c r="C11" s="292"/>
      <c r="D11" s="66" t="s">
        <v>223</v>
      </c>
      <c r="E11" s="67" t="s">
        <v>224</v>
      </c>
      <c r="F11" s="66" t="str">
        <f>D11</f>
        <v>Vi 22</v>
      </c>
      <c r="G11" s="67" t="str">
        <f>E11</f>
        <v>I-VI 22</v>
      </c>
      <c r="H11" s="294"/>
      <c r="I11" s="283"/>
      <c r="J11" s="68" t="str">
        <f>D11</f>
        <v>Vi 22</v>
      </c>
      <c r="K11" s="67" t="str">
        <f>E11</f>
        <v>I-VI 22</v>
      </c>
      <c r="L11" s="66" t="str">
        <f>J11</f>
        <v>Vi 22</v>
      </c>
      <c r="M11" s="67" t="str">
        <f>K11</f>
        <v>I-VI 22</v>
      </c>
      <c r="N11" s="280"/>
      <c r="O11" s="69" t="s">
        <v>82</v>
      </c>
      <c r="P11" s="213" t="s">
        <v>203</v>
      </c>
    </row>
    <row r="12" spans="1:16" ht="14.45" customHeight="1" x14ac:dyDescent="0.2">
      <c r="A12" s="70"/>
      <c r="B12" s="196"/>
      <c r="C12" s="72"/>
      <c r="D12" s="71"/>
      <c r="E12" s="73"/>
      <c r="F12" s="71"/>
      <c r="G12" s="73"/>
      <c r="H12" s="72"/>
      <c r="I12" s="72"/>
      <c r="J12" s="71"/>
      <c r="K12" s="73"/>
      <c r="L12" s="74"/>
      <c r="M12" s="74"/>
      <c r="N12" s="75"/>
      <c r="O12" s="63"/>
      <c r="P12" s="61"/>
    </row>
    <row r="13" spans="1:16" ht="14.45" customHeight="1" x14ac:dyDescent="0.2">
      <c r="A13" s="219" t="s">
        <v>4</v>
      </c>
      <c r="B13" s="220">
        <f>'Official data'!B15</f>
        <v>4233</v>
      </c>
      <c r="C13" s="221">
        <f>'Official data'!C15</f>
        <v>29029</v>
      </c>
      <c r="D13" s="231">
        <f>'Official data'!D15</f>
        <v>30.906834112149532</v>
      </c>
      <c r="E13" s="231">
        <f>'Official data'!E15</f>
        <v>68.260164131022648</v>
      </c>
      <c r="F13" s="154">
        <f>(D13-100)/100</f>
        <v>-0.69093165887850461</v>
      </c>
      <c r="G13" s="154">
        <f>(E13-100)/100</f>
        <v>-0.31739835868977351</v>
      </c>
      <c r="H13" s="155">
        <f>'Official data'!F15</f>
        <v>7960</v>
      </c>
      <c r="I13" s="155">
        <f>'Official data'!G15</f>
        <v>48876</v>
      </c>
      <c r="J13" s="231">
        <f>'Official data'!H15</f>
        <v>37.177151931250293</v>
      </c>
      <c r="K13" s="231">
        <f>'Official data'!I15</f>
        <v>68.055362165473838</v>
      </c>
      <c r="L13" s="158">
        <f>(J13-100)/100</f>
        <v>-0.62822848068749704</v>
      </c>
      <c r="M13" s="93">
        <f>(K13-100)/100</f>
        <v>-0.31944637834526163</v>
      </c>
      <c r="N13" s="232" t="s">
        <v>5</v>
      </c>
      <c r="O13" s="82">
        <f>I13/I15</f>
        <v>5.2371875030136648E-2</v>
      </c>
      <c r="P13" s="61"/>
    </row>
    <row r="14" spans="1:16" ht="14.45" customHeight="1" x14ac:dyDescent="0.2">
      <c r="A14" s="218" t="s">
        <v>6</v>
      </c>
      <c r="B14" s="217">
        <f>'Official data'!B17</f>
        <v>104961</v>
      </c>
      <c r="C14" s="222">
        <f>'Official data'!C17</f>
        <v>416783</v>
      </c>
      <c r="D14" s="215">
        <f>'Official data'!D17</f>
        <v>121.27349824954649</v>
      </c>
      <c r="E14" s="215">
        <f>'Official data'!E17</f>
        <v>142.4762757753104</v>
      </c>
      <c r="F14" s="79">
        <f t="shared" ref="F14:G14" si="0">(D14-100)/100</f>
        <v>0.21273498249546491</v>
      </c>
      <c r="G14" s="79">
        <f t="shared" si="0"/>
        <v>0.42476275775310396</v>
      </c>
      <c r="H14" s="77">
        <f>'Official data'!F17</f>
        <v>219141</v>
      </c>
      <c r="I14" s="77">
        <f>'Official data'!G17</f>
        <v>884373</v>
      </c>
      <c r="J14" s="215">
        <f>'Official data'!H17</f>
        <v>118.23474188535911</v>
      </c>
      <c r="K14" s="215">
        <f>'Official data'!I17</f>
        <v>134.50314899674683</v>
      </c>
      <c r="L14" s="80">
        <f t="shared" ref="L14:M15" si="1">(J14-100)/100</f>
        <v>0.18234741885359113</v>
      </c>
      <c r="M14" s="88">
        <f t="shared" si="1"/>
        <v>0.3450314899674683</v>
      </c>
      <c r="N14" s="81" t="s">
        <v>7</v>
      </c>
      <c r="O14" s="82">
        <f>(I14/I15)</f>
        <v>0.94762812496986337</v>
      </c>
      <c r="P14" s="61"/>
    </row>
    <row r="15" spans="1:16" ht="14.45" customHeight="1" x14ac:dyDescent="0.2">
      <c r="A15" s="218" t="s">
        <v>2</v>
      </c>
      <c r="B15" s="217">
        <f>'Official data'!B13</f>
        <v>109194</v>
      </c>
      <c r="C15" s="149">
        <f>'Official data'!C13</f>
        <v>445812</v>
      </c>
      <c r="D15" s="216">
        <f>'Official data'!D13</f>
        <v>108.92712853508904</v>
      </c>
      <c r="E15" s="216">
        <f>'Official data'!E13</f>
        <v>133.05636388055692</v>
      </c>
      <c r="F15" s="97">
        <f>(D15-100)/100</f>
        <v>8.9271285350890392E-2</v>
      </c>
      <c r="G15" s="97">
        <f>(E15-100)/100</f>
        <v>0.33056363880556916</v>
      </c>
      <c r="H15" s="95">
        <f>'Official data'!F13</f>
        <v>227101</v>
      </c>
      <c r="I15" s="95">
        <f>'Official data'!G13</f>
        <v>933249</v>
      </c>
      <c r="J15" s="216">
        <f>'Official data'!H13</f>
        <v>109.84063263282628</v>
      </c>
      <c r="K15" s="216">
        <f>'Official data'!I13</f>
        <v>127.95994674557025</v>
      </c>
      <c r="L15" s="98">
        <f t="shared" si="1"/>
        <v>9.840632632826285E-2</v>
      </c>
      <c r="M15" s="133">
        <f t="shared" si="1"/>
        <v>0.27959946745570252</v>
      </c>
      <c r="N15" s="99" t="s">
        <v>3</v>
      </c>
      <c r="O15" s="82">
        <v>1</v>
      </c>
      <c r="P15" s="61"/>
    </row>
    <row r="16" spans="1:16" ht="14.45" customHeight="1" x14ac:dyDescent="0.2">
      <c r="A16" s="76"/>
      <c r="B16" s="77"/>
      <c r="C16" s="77"/>
      <c r="D16" s="78"/>
      <c r="E16" s="78"/>
      <c r="F16" s="83"/>
      <c r="G16" s="83"/>
      <c r="H16" s="77"/>
      <c r="I16" s="77"/>
      <c r="J16" s="78"/>
      <c r="K16" s="78"/>
      <c r="L16" s="80"/>
      <c r="M16" s="80"/>
      <c r="N16" s="84"/>
      <c r="O16" s="82"/>
      <c r="P16" s="61"/>
    </row>
    <row r="17" spans="1:25" ht="14.45" customHeight="1" x14ac:dyDescent="0.25">
      <c r="A17" s="275" t="s">
        <v>189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7"/>
      <c r="O17" s="85">
        <f>SUM(I29)/I14</f>
        <v>0.61496789250689476</v>
      </c>
      <c r="P17" s="62" t="s">
        <v>118</v>
      </c>
      <c r="Q17" s="15"/>
    </row>
    <row r="18" spans="1:25" ht="14.45" customHeight="1" x14ac:dyDescent="0.2">
      <c r="A18" s="159" t="s">
        <v>183</v>
      </c>
      <c r="B18" s="151">
        <f>'Official data'!B69</f>
        <v>9233</v>
      </c>
      <c r="C18" s="152">
        <f>'Official data'!C69</f>
        <v>26265</v>
      </c>
      <c r="D18" s="224">
        <f>'Official data'!D69</f>
        <v>126.8617752129706</v>
      </c>
      <c r="E18" s="153">
        <f>'Official data'!E69</f>
        <v>148.37306519037398</v>
      </c>
      <c r="F18" s="225">
        <f>(D18-100)/100</f>
        <v>0.26861775212970601</v>
      </c>
      <c r="G18" s="154">
        <f>(E18-100)/100</f>
        <v>0.48373065190373976</v>
      </c>
      <c r="H18" s="152">
        <f>'Official data'!F69</f>
        <v>20727</v>
      </c>
      <c r="I18" s="152">
        <f>'Official data'!G69</f>
        <v>60040</v>
      </c>
      <c r="J18" s="153">
        <f>'Official data'!H69</f>
        <v>122.39872445966695</v>
      </c>
      <c r="K18" s="153">
        <f>'Official data'!I69</f>
        <v>142.20748460445287</v>
      </c>
      <c r="L18" s="93">
        <f t="shared" ref="L18:M29" si="2">(J18-100)/100</f>
        <v>0.22398724459666952</v>
      </c>
      <c r="M18" s="93">
        <f t="shared" si="2"/>
        <v>0.42207484604452872</v>
      </c>
      <c r="N18" s="160" t="s">
        <v>75</v>
      </c>
      <c r="O18" s="90">
        <f>I18/$I$14</f>
        <v>6.7889906182119986E-2</v>
      </c>
      <c r="P18" s="61"/>
      <c r="R18" s="17"/>
      <c r="S18" s="17"/>
      <c r="T18" s="17"/>
      <c r="U18" s="17"/>
      <c r="V18" s="17"/>
      <c r="W18" s="17"/>
      <c r="X18" s="17"/>
      <c r="Y18" s="16"/>
    </row>
    <row r="19" spans="1:25" ht="14.45" customHeight="1" x14ac:dyDescent="0.2">
      <c r="A19" s="86" t="s">
        <v>103</v>
      </c>
      <c r="B19" s="87">
        <f>'Official data'!B54</f>
        <v>7135</v>
      </c>
      <c r="C19" s="223">
        <f>'Official data'!C54</f>
        <v>19670</v>
      </c>
      <c r="D19" s="224">
        <f>'Official data'!D54</f>
        <v>143.70594159113796</v>
      </c>
      <c r="E19" s="224">
        <f>'Official data'!E54</f>
        <v>153.27670848593471</v>
      </c>
      <c r="F19" s="226">
        <f t="shared" ref="F19:F29" si="3">(D19-100)/100</f>
        <v>0.43705941591137959</v>
      </c>
      <c r="G19" s="79">
        <f t="shared" ref="G19:G27" si="4">(E19-100)/100</f>
        <v>0.5327670848593471</v>
      </c>
      <c r="H19" s="223">
        <f>'Official data'!F54</f>
        <v>16336</v>
      </c>
      <c r="I19" s="223">
        <f>'Official data'!G54</f>
        <v>46283</v>
      </c>
      <c r="J19" s="224">
        <f>'Official data'!H54</f>
        <v>139.75532551971938</v>
      </c>
      <c r="K19" s="224">
        <f>'Official data'!I54</f>
        <v>149.98703739710933</v>
      </c>
      <c r="L19" s="88">
        <f t="shared" si="2"/>
        <v>0.39755325519719376</v>
      </c>
      <c r="M19" s="88">
        <f t="shared" si="2"/>
        <v>0.49987037397109335</v>
      </c>
      <c r="N19" s="89" t="s">
        <v>66</v>
      </c>
      <c r="O19" s="90">
        <f t="shared" ref="O19:O27" si="5">I19/$I$14</f>
        <v>5.2334252628698522E-2</v>
      </c>
      <c r="P19" s="61"/>
      <c r="R19" s="17"/>
      <c r="S19" s="17"/>
      <c r="T19" s="17"/>
      <c r="U19" s="17"/>
      <c r="V19" s="17"/>
      <c r="W19" s="17"/>
      <c r="X19" s="17"/>
      <c r="Y19" s="16"/>
    </row>
    <row r="20" spans="1:25" ht="14.45" customHeight="1" x14ac:dyDescent="0.2">
      <c r="A20" s="86" t="s">
        <v>32</v>
      </c>
      <c r="B20" s="87">
        <f>'Official data'!B33</f>
        <v>8666</v>
      </c>
      <c r="C20" s="223">
        <f>'Official data'!C33</f>
        <v>50406</v>
      </c>
      <c r="D20" s="224">
        <f>'Official data'!D33</f>
        <v>130.82729468599035</v>
      </c>
      <c r="E20" s="224">
        <f>'Official data'!E33</f>
        <v>188.75117019284778</v>
      </c>
      <c r="F20" s="226">
        <f t="shared" si="3"/>
        <v>0.30827294685990353</v>
      </c>
      <c r="G20" s="79">
        <f t="shared" si="4"/>
        <v>0.88751170192847784</v>
      </c>
      <c r="H20" s="223">
        <f>'Official data'!F33</f>
        <v>16080</v>
      </c>
      <c r="I20" s="223">
        <f>'Official data'!G33</f>
        <v>96962</v>
      </c>
      <c r="J20" s="224">
        <f>'Official data'!H33</f>
        <v>134.54941009120574</v>
      </c>
      <c r="K20" s="224">
        <f>'Official data'!I33</f>
        <v>204.37577724848768</v>
      </c>
      <c r="L20" s="88">
        <f>(J20-100)/100</f>
        <v>0.34549410091205746</v>
      </c>
      <c r="M20" s="88">
        <f>(K20-100)/100</f>
        <v>1.0437577724848768</v>
      </c>
      <c r="N20" s="89" t="s">
        <v>33</v>
      </c>
      <c r="O20" s="90">
        <f t="shared" si="5"/>
        <v>0.10963925854814655</v>
      </c>
      <c r="P20" s="61"/>
      <c r="R20" s="17"/>
      <c r="S20" s="17"/>
      <c r="T20" s="17"/>
      <c r="U20" s="17"/>
      <c r="V20" s="17"/>
      <c r="W20" s="17"/>
      <c r="X20" s="17"/>
      <c r="Y20" s="16"/>
    </row>
    <row r="21" spans="1:25" ht="14.45" customHeight="1" x14ac:dyDescent="0.2">
      <c r="A21" s="86" t="s">
        <v>40</v>
      </c>
      <c r="B21" s="87">
        <f>'Official data'!B40</f>
        <v>14548</v>
      </c>
      <c r="C21" s="223">
        <f>'Official data'!C40</f>
        <v>42276</v>
      </c>
      <c r="D21" s="224">
        <f>'Official data'!D40</f>
        <v>99.013135506703875</v>
      </c>
      <c r="E21" s="224">
        <f>'Official data'!E40</f>
        <v>122.92036170150902</v>
      </c>
      <c r="F21" s="226">
        <f t="shared" si="3"/>
        <v>-9.8686449329612458E-3</v>
      </c>
      <c r="G21" s="79">
        <f t="shared" si="4"/>
        <v>0.22920361701509023</v>
      </c>
      <c r="H21" s="223">
        <f>'Official data'!F40</f>
        <v>29071</v>
      </c>
      <c r="I21" s="223">
        <f>'Official data'!G40</f>
        <v>88936</v>
      </c>
      <c r="J21" s="224">
        <f>'Official data'!H40</f>
        <v>106.8433239001801</v>
      </c>
      <c r="K21" s="224">
        <f>'Official data'!I40</f>
        <v>127.0950040013719</v>
      </c>
      <c r="L21" s="88">
        <f t="shared" si="2"/>
        <v>6.8433239001800955E-2</v>
      </c>
      <c r="M21" s="88">
        <f t="shared" si="2"/>
        <v>0.27095004001371903</v>
      </c>
      <c r="N21" s="89" t="s">
        <v>41</v>
      </c>
      <c r="O21" s="90">
        <f t="shared" si="5"/>
        <v>0.10056390233532683</v>
      </c>
      <c r="P21" s="61"/>
      <c r="R21" s="17"/>
      <c r="S21" s="17"/>
      <c r="T21" s="17"/>
      <c r="U21" s="17"/>
      <c r="V21" s="17"/>
      <c r="W21" s="17"/>
      <c r="X21" s="17"/>
      <c r="Y21" s="16"/>
    </row>
    <row r="22" spans="1:25" ht="14.45" customHeight="1" x14ac:dyDescent="0.2">
      <c r="A22" s="86" t="s">
        <v>22</v>
      </c>
      <c r="B22" s="87">
        <f>'Official data'!B28</f>
        <v>4766</v>
      </c>
      <c r="C22" s="223">
        <f>'Official data'!C28</f>
        <v>15790</v>
      </c>
      <c r="D22" s="224">
        <f>'Official data'!D28</f>
        <v>119.17979494873718</v>
      </c>
      <c r="E22" s="224">
        <f>'Official data'!E28</f>
        <v>132.78950466739553</v>
      </c>
      <c r="F22" s="226">
        <f t="shared" si="3"/>
        <v>0.19179794948737183</v>
      </c>
      <c r="G22" s="79">
        <f t="shared" si="4"/>
        <v>0.32789504667395536</v>
      </c>
      <c r="H22" s="223">
        <f>'Official data'!F28</f>
        <v>12133</v>
      </c>
      <c r="I22" s="223">
        <f>'Official data'!G28</f>
        <v>41649</v>
      </c>
      <c r="J22" s="224">
        <f>'Official data'!H28</f>
        <v>127.00722286192818</v>
      </c>
      <c r="K22" s="224">
        <f>'Official data'!I28</f>
        <v>128.22573196638035</v>
      </c>
      <c r="L22" s="88">
        <f t="shared" si="2"/>
        <v>0.27007222861928182</v>
      </c>
      <c r="M22" s="88">
        <f t="shared" si="2"/>
        <v>0.28225731966380352</v>
      </c>
      <c r="N22" s="89" t="s">
        <v>23</v>
      </c>
      <c r="O22" s="90">
        <f t="shared" si="5"/>
        <v>4.7094382121570875E-2</v>
      </c>
      <c r="P22" s="61"/>
      <c r="R22" s="17"/>
      <c r="S22" s="17"/>
      <c r="T22" s="17"/>
      <c r="U22" s="17"/>
      <c r="V22" s="17"/>
      <c r="W22" s="17"/>
      <c r="X22" s="17"/>
      <c r="Y22" s="16"/>
    </row>
    <row r="23" spans="1:25" ht="14.45" customHeight="1" x14ac:dyDescent="0.2">
      <c r="A23" s="86" t="s">
        <v>56</v>
      </c>
      <c r="B23" s="87">
        <f>'Official data'!B49</f>
        <v>2530</v>
      </c>
      <c r="C23" s="223">
        <f>'Official data'!C49</f>
        <v>10149</v>
      </c>
      <c r="D23" s="224">
        <f>'Official data'!D49</f>
        <v>150.95465393794748</v>
      </c>
      <c r="E23" s="224">
        <f>'Official data'!E49</f>
        <v>162.93144967089421</v>
      </c>
      <c r="F23" s="226">
        <f t="shared" si="3"/>
        <v>0.50954653937947481</v>
      </c>
      <c r="G23" s="79">
        <f t="shared" si="4"/>
        <v>0.62931449670894213</v>
      </c>
      <c r="H23" s="223">
        <f>'Official data'!F49</f>
        <v>6625</v>
      </c>
      <c r="I23" s="223">
        <f>'Official data'!G49</f>
        <v>27862</v>
      </c>
      <c r="J23" s="224">
        <f>'Official data'!H49</f>
        <v>157.70054748869319</v>
      </c>
      <c r="K23" s="224">
        <f>'Official data'!I49</f>
        <v>159.51222304917846</v>
      </c>
      <c r="L23" s="88">
        <f t="shared" si="2"/>
        <v>0.57700547488693188</v>
      </c>
      <c r="M23" s="88">
        <f t="shared" si="2"/>
        <v>0.59512223049178459</v>
      </c>
      <c r="N23" s="89" t="s">
        <v>188</v>
      </c>
      <c r="O23" s="90">
        <f>I23/$I$14</f>
        <v>3.1504806229950486E-2</v>
      </c>
      <c r="P23" s="61"/>
      <c r="R23" s="17"/>
      <c r="S23" s="17"/>
      <c r="T23" s="17"/>
      <c r="U23" s="17"/>
      <c r="V23" s="17"/>
      <c r="W23" s="17"/>
      <c r="X23" s="17"/>
      <c r="Y23" s="16"/>
    </row>
    <row r="24" spans="1:25" ht="14.45" customHeight="1" x14ac:dyDescent="0.2">
      <c r="A24" s="86" t="s">
        <v>8</v>
      </c>
      <c r="B24" s="87">
        <f>'Official data'!B18</f>
        <v>4698</v>
      </c>
      <c r="C24" s="223">
        <f>'Official data'!C18</f>
        <v>21841</v>
      </c>
      <c r="D24" s="224">
        <f>'Official data'!D18</f>
        <v>99.113924050632903</v>
      </c>
      <c r="E24" s="224">
        <f>'Official data'!E18</f>
        <v>117.38055570484227</v>
      </c>
      <c r="F24" s="226">
        <f t="shared" si="3"/>
        <v>-8.860759493670968E-3</v>
      </c>
      <c r="G24" s="79">
        <f t="shared" si="4"/>
        <v>0.17380555704842265</v>
      </c>
      <c r="H24" s="223">
        <f>'Official data'!F18</f>
        <v>7345</v>
      </c>
      <c r="I24" s="223">
        <f>'Official data'!G18</f>
        <v>36240</v>
      </c>
      <c r="J24" s="224">
        <f>'Official data'!H18</f>
        <v>92.89237384595927</v>
      </c>
      <c r="K24" s="224">
        <f>'Official data'!I18</f>
        <v>115.03666317493573</v>
      </c>
      <c r="L24" s="88">
        <f t="shared" si="2"/>
        <v>-7.1076261540407304E-2</v>
      </c>
      <c r="M24" s="88">
        <f t="shared" si="2"/>
        <v>0.15036663174935724</v>
      </c>
      <c r="N24" s="91" t="s">
        <v>9</v>
      </c>
      <c r="O24" s="90">
        <f t="shared" si="5"/>
        <v>4.0978184544304269E-2</v>
      </c>
      <c r="P24" s="61"/>
      <c r="R24" s="17"/>
      <c r="S24" s="17"/>
      <c r="T24" s="17"/>
      <c r="U24" s="17"/>
      <c r="V24" s="17"/>
      <c r="W24" s="17"/>
      <c r="X24" s="17"/>
      <c r="Y24" s="16"/>
    </row>
    <row r="25" spans="1:25" ht="14.45" customHeight="1" x14ac:dyDescent="0.2">
      <c r="A25" s="86" t="s">
        <v>184</v>
      </c>
      <c r="B25" s="87">
        <f>'Official data'!B37</f>
        <v>2257</v>
      </c>
      <c r="C25" s="223">
        <f>'Official data'!C37</f>
        <v>9411</v>
      </c>
      <c r="D25" s="224">
        <f>'Official data'!D37</f>
        <v>111.84340931615462</v>
      </c>
      <c r="E25" s="224">
        <f>'Official data'!E37</f>
        <v>104.54343479226837</v>
      </c>
      <c r="F25" s="226">
        <f t="shared" si="3"/>
        <v>0.1184340931615462</v>
      </c>
      <c r="G25" s="79">
        <f t="shared" si="4"/>
        <v>4.5434347922683714E-2</v>
      </c>
      <c r="H25" s="223">
        <f>'Official data'!F37</f>
        <v>4380</v>
      </c>
      <c r="I25" s="223">
        <f>'Official data'!G37</f>
        <v>18256</v>
      </c>
      <c r="J25" s="224">
        <f>'Official data'!H37</f>
        <v>110.07790902236742</v>
      </c>
      <c r="K25" s="224">
        <f>'Official data'!I37</f>
        <v>99.379422972237336</v>
      </c>
      <c r="L25" s="88">
        <f t="shared" si="2"/>
        <v>0.10077909022367422</v>
      </c>
      <c r="M25" s="88">
        <f t="shared" si="2"/>
        <v>-6.2057702776266406E-3</v>
      </c>
      <c r="N25" s="94" t="s">
        <v>37</v>
      </c>
      <c r="O25" s="90">
        <f t="shared" si="5"/>
        <v>2.064287353865394E-2</v>
      </c>
      <c r="P25" s="61"/>
      <c r="R25" s="17"/>
      <c r="S25" s="17"/>
      <c r="T25" s="17"/>
      <c r="U25" s="17"/>
      <c r="V25" s="17"/>
      <c r="W25" s="17"/>
      <c r="X25" s="17"/>
      <c r="Y25" s="16"/>
    </row>
    <row r="26" spans="1:25" ht="14.45" customHeight="1" x14ac:dyDescent="0.2">
      <c r="A26" s="86" t="s">
        <v>185</v>
      </c>
      <c r="B26" s="87">
        <f>'Official data'!B48</f>
        <v>2677</v>
      </c>
      <c r="C26" s="223">
        <f>'Official data'!C48</f>
        <v>22911</v>
      </c>
      <c r="D26" s="224">
        <f>'Official data'!D48</f>
        <v>88.554416142904401</v>
      </c>
      <c r="E26" s="224">
        <f>'Official data'!E48</f>
        <v>121.46644046230517</v>
      </c>
      <c r="F26" s="226">
        <f t="shared" si="3"/>
        <v>-0.114455838570956</v>
      </c>
      <c r="G26" s="79">
        <f t="shared" si="4"/>
        <v>0.21466440462305172</v>
      </c>
      <c r="H26" s="223">
        <f>'Official data'!F48</f>
        <v>5593</v>
      </c>
      <c r="I26" s="223">
        <f>'Official data'!G48</f>
        <v>44873</v>
      </c>
      <c r="J26" s="224">
        <f>'Official data'!H48</f>
        <v>88.078740157480311</v>
      </c>
      <c r="K26" s="224">
        <f>'Official data'!I48</f>
        <v>115.07962967712153</v>
      </c>
      <c r="L26" s="88">
        <f t="shared" si="2"/>
        <v>-0.11921259842519688</v>
      </c>
      <c r="M26" s="88">
        <f t="shared" si="2"/>
        <v>0.15079629677121531</v>
      </c>
      <c r="N26" s="91" t="s">
        <v>100</v>
      </c>
      <c r="O26" s="90">
        <f t="shared" si="5"/>
        <v>5.0739902733348941E-2</v>
      </c>
      <c r="P26" s="61"/>
      <c r="R26" s="17"/>
      <c r="S26" s="17"/>
      <c r="T26" s="17"/>
      <c r="U26" s="17"/>
      <c r="V26" s="17"/>
      <c r="W26" s="17"/>
      <c r="X26" s="17"/>
      <c r="Y26" s="16"/>
    </row>
    <row r="27" spans="1:25" ht="14.45" customHeight="1" x14ac:dyDescent="0.2">
      <c r="A27" s="86" t="s">
        <v>186</v>
      </c>
      <c r="B27" s="87">
        <f>'Official data'!B30</f>
        <v>3109</v>
      </c>
      <c r="C27" s="223">
        <f>'Official data'!C30</f>
        <v>25551</v>
      </c>
      <c r="D27" s="224">
        <f>'Official data'!D30</f>
        <v>102.87888815354069</v>
      </c>
      <c r="E27" s="224">
        <f>'Official data'!E30</f>
        <v>142.37713139418256</v>
      </c>
      <c r="F27" s="226">
        <f t="shared" si="3"/>
        <v>2.878888153540686E-2</v>
      </c>
      <c r="G27" s="79">
        <f t="shared" si="4"/>
        <v>0.42377131394182554</v>
      </c>
      <c r="H27" s="223">
        <f>'Official data'!F30</f>
        <v>5237</v>
      </c>
      <c r="I27" s="223">
        <f>'Official data'!G30</f>
        <v>43407</v>
      </c>
      <c r="J27" s="224">
        <f>'Official data'!H30</f>
        <v>93.819419562880697</v>
      </c>
      <c r="K27" s="224">
        <f>'Official data'!I30</f>
        <v>134.39531859557866</v>
      </c>
      <c r="L27" s="88">
        <f t="shared" si="2"/>
        <v>-6.1805804371193034E-2</v>
      </c>
      <c r="M27" s="88">
        <f t="shared" si="2"/>
        <v>0.34395318595578656</v>
      </c>
      <c r="N27" s="91" t="s">
        <v>27</v>
      </c>
      <c r="O27" s="90">
        <f t="shared" si="5"/>
        <v>4.9082231140028021E-2</v>
      </c>
      <c r="P27" s="61"/>
      <c r="R27" s="17"/>
      <c r="S27" s="17"/>
      <c r="T27" s="17"/>
      <c r="U27" s="17"/>
      <c r="V27" s="17"/>
      <c r="W27" s="17"/>
      <c r="X27" s="17"/>
      <c r="Y27" s="16"/>
    </row>
    <row r="28" spans="1:25" ht="14.45" customHeight="1" x14ac:dyDescent="0.2">
      <c r="A28" s="86" t="s">
        <v>187</v>
      </c>
      <c r="B28" s="87">
        <f>'Official data'!B19+'Official data'!B41+'Official data'!B36</f>
        <v>5546</v>
      </c>
      <c r="C28" s="223">
        <f>'Official data'!C19+'Official data'!C41+'Official data'!C36</f>
        <v>16403</v>
      </c>
      <c r="D28" s="224">
        <f>'Official data'!D19+'Official data'!D41+'Official data'!D36</f>
        <v>308.52816929405958</v>
      </c>
      <c r="E28" s="224">
        <f>'Official data'!E19+'Official data'!E41+'Official data'!E36</f>
        <v>369.97982443427384</v>
      </c>
      <c r="F28" s="226">
        <f t="shared" si="3"/>
        <v>2.0852816929405957</v>
      </c>
      <c r="G28" s="79">
        <f>(E28-100)/100</f>
        <v>2.6997982443427384</v>
      </c>
      <c r="H28" s="156">
        <f>'Official data'!F19+'Official data'!F41+'Official data'!F36</f>
        <v>12131</v>
      </c>
      <c r="I28" s="156">
        <f>'Official data'!G19+'Official data'!G41+'Official data'!G36</f>
        <v>39353</v>
      </c>
      <c r="J28" s="157">
        <f>'Official data'!H19+'Official data'!H41+'Official data'!H36</f>
        <v>359.19465788786965</v>
      </c>
      <c r="K28" s="157">
        <f>'Official data'!I19+'Official data'!I41+'Official data'!I36</f>
        <v>406.35807947100034</v>
      </c>
      <c r="L28" s="100">
        <f t="shared" si="2"/>
        <v>2.5919465788786966</v>
      </c>
      <c r="M28" s="100">
        <f t="shared" si="2"/>
        <v>3.0635807947100036</v>
      </c>
      <c r="N28" s="162" t="s">
        <v>80</v>
      </c>
      <c r="O28" s="90">
        <f>I28/$I$14</f>
        <v>4.4498192504746299E-2</v>
      </c>
      <c r="P28" s="61"/>
      <c r="R28" s="165"/>
      <c r="S28" s="165" t="s">
        <v>211</v>
      </c>
      <c r="T28" s="214">
        <v>2022</v>
      </c>
      <c r="U28" s="165" t="s">
        <v>204</v>
      </c>
      <c r="V28" s="17"/>
      <c r="W28" s="17"/>
      <c r="X28" s="17"/>
      <c r="Y28" s="16"/>
    </row>
    <row r="29" spans="1:25" ht="14.45" customHeight="1" x14ac:dyDescent="0.25">
      <c r="A29" s="227" t="s">
        <v>2</v>
      </c>
      <c r="B29" s="228">
        <f>SUM(B18:B28)</f>
        <v>65165</v>
      </c>
      <c r="C29" s="229">
        <f>SUM(C18:C28)</f>
        <v>260673</v>
      </c>
      <c r="D29" s="96">
        <f>B29/R29*100</f>
        <v>113.69624007676873</v>
      </c>
      <c r="E29" s="216">
        <f>(C29/S29)*100</f>
        <v>138.76656907106735</v>
      </c>
      <c r="F29" s="230">
        <f t="shared" si="3"/>
        <v>0.13696240076768731</v>
      </c>
      <c r="G29" s="97">
        <f>(E29-100)/100</f>
        <v>0.38766569071067353</v>
      </c>
      <c r="H29" s="229">
        <f>SUM(H18:H28)</f>
        <v>135658</v>
      </c>
      <c r="I29" s="149">
        <f>SUM(I18:I28)</f>
        <v>543861</v>
      </c>
      <c r="J29" s="150">
        <f>H29/V29*100</f>
        <v>34.426945077478265</v>
      </c>
      <c r="K29" s="150">
        <f>(I29/U29)*100</f>
        <v>466.40110455543356</v>
      </c>
      <c r="L29" s="100">
        <f t="shared" si="2"/>
        <v>-0.65573054922521734</v>
      </c>
      <c r="M29" s="100">
        <f t="shared" si="2"/>
        <v>3.6640110455543358</v>
      </c>
      <c r="N29" s="161" t="s">
        <v>3</v>
      </c>
      <c r="O29" s="90"/>
      <c r="P29" s="61"/>
      <c r="R29" s="305">
        <v>57315</v>
      </c>
      <c r="S29" s="77">
        <v>187850</v>
      </c>
      <c r="T29" s="185" t="s">
        <v>2</v>
      </c>
      <c r="U29" s="134">
        <v>116608</v>
      </c>
      <c r="V29" s="305">
        <v>394046</v>
      </c>
      <c r="W29" s="17"/>
      <c r="X29" s="17"/>
      <c r="Y29" s="16"/>
    </row>
    <row r="30" spans="1:25" ht="14.45" customHeight="1" x14ac:dyDescent="0.2">
      <c r="A30" s="8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92"/>
      <c r="M30" s="92"/>
      <c r="N30" s="89"/>
      <c r="O30" s="90"/>
      <c r="P30" s="61"/>
      <c r="R30" s="17"/>
      <c r="S30" s="63"/>
      <c r="T30" s="17"/>
      <c r="U30" s="135"/>
      <c r="V30" s="17"/>
      <c r="W30" s="17"/>
      <c r="X30" s="17"/>
      <c r="Y30" s="16"/>
    </row>
    <row r="31" spans="1:25" ht="14.45" customHeight="1" x14ac:dyDescent="0.2">
      <c r="H31" s="60"/>
      <c r="I31" s="48"/>
    </row>
    <row r="32" spans="1:25" ht="14.45" customHeight="1" x14ac:dyDescent="0.2">
      <c r="D32" s="60"/>
      <c r="I32" s="48"/>
    </row>
    <row r="33" spans="1:15" ht="14.45" customHeight="1" x14ac:dyDescent="0.2">
      <c r="F33" s="60"/>
      <c r="I33" s="48"/>
    </row>
    <row r="34" spans="1:15" ht="14.45" customHeight="1" x14ac:dyDescent="0.2">
      <c r="I34" s="48"/>
    </row>
    <row r="35" spans="1:15" ht="14.45" customHeight="1" x14ac:dyDescent="0.2">
      <c r="B35" s="10"/>
      <c r="C35" s="10"/>
      <c r="D35" s="11"/>
      <c r="E35" s="11"/>
      <c r="F35" s="11"/>
      <c r="G35" s="11"/>
      <c r="H35" s="10"/>
      <c r="I35" s="10"/>
      <c r="J35" s="11"/>
      <c r="K35" s="11"/>
      <c r="L35" s="9"/>
      <c r="M35" s="9"/>
      <c r="N35" s="2"/>
    </row>
    <row r="36" spans="1:15" x14ac:dyDescent="0.2">
      <c r="A36" s="2"/>
      <c r="O36" s="12"/>
    </row>
    <row r="79" ht="30" customHeight="1" x14ac:dyDescent="0.2"/>
  </sheetData>
  <mergeCells count="13">
    <mergeCell ref="A17:N17"/>
    <mergeCell ref="N8:N11"/>
    <mergeCell ref="I9:I11"/>
    <mergeCell ref="L9:M9"/>
    <mergeCell ref="H8:M8"/>
    <mergeCell ref="J9:K9"/>
    <mergeCell ref="B9:B11"/>
    <mergeCell ref="C9:C11"/>
    <mergeCell ref="H9:H11"/>
    <mergeCell ref="A8:A11"/>
    <mergeCell ref="D9:E9"/>
    <mergeCell ref="B8:G8"/>
    <mergeCell ref="F9:G9"/>
  </mergeCells>
  <phoneticPr fontId="0" type="noConversion"/>
  <conditionalFormatting sqref="L30:M30">
    <cfRule type="cellIs" dxfId="8" priority="27" stopIfTrue="1" operator="lessThan">
      <formula>0</formula>
    </cfRule>
  </conditionalFormatting>
  <conditionalFormatting sqref="L13:M16">
    <cfRule type="cellIs" dxfId="7" priority="16" operator="greaterThan">
      <formula>0</formula>
    </cfRule>
    <cfRule type="cellIs" dxfId="6" priority="28" stopIfTrue="1" operator="lessThan">
      <formula>0</formula>
    </cfRule>
  </conditionalFormatting>
  <conditionalFormatting sqref="F18:G30 F13:G16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M18:M29">
    <cfRule type="cellIs" dxfId="3" priority="3" operator="greaterThan">
      <formula>0</formula>
    </cfRule>
    <cfRule type="cellIs" dxfId="2" priority="4" stopIfTrue="1" operator="lessThan">
      <formula>0</formula>
    </cfRule>
  </conditionalFormatting>
  <conditionalFormatting sqref="L18:L29">
    <cfRule type="cellIs" dxfId="1" priority="1" operator="greaterThan">
      <formula>0</formula>
    </cfRule>
    <cfRule type="cellIs" dxfId="0" priority="2" stopIfTrue="1" operator="lessThan">
      <formula>0</formula>
    </cfRule>
  </conditionalFormatting>
  <pageMargins left="1.4173228346456694" right="0.98425196850393704" top="0.19685039370078741" bottom="0.19685039370078741" header="0" footer="0"/>
  <pageSetup scale="41" orientation="portrait" horizontalDpi="300" verticalDpi="300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Official data</vt:lpstr>
      <vt:lpstr>Data by Markets</vt:lpstr>
      <vt:lpstr>'Data by Markets'!Področje_tiskanja</vt:lpstr>
    </vt:vector>
  </TitlesOfParts>
  <Company>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JernejZajec</dc:creator>
  <cp:lastModifiedBy>Polona Černič</cp:lastModifiedBy>
  <cp:lastPrinted>2023-05-25T13:57:21Z</cp:lastPrinted>
  <dcterms:created xsi:type="dcterms:W3CDTF">2003-03-14T15:44:16Z</dcterms:created>
  <dcterms:modified xsi:type="dcterms:W3CDTF">2023-08-08T14:17:09Z</dcterms:modified>
</cp:coreProperties>
</file>